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G:\Trang\KDT HON HOP\Niêm yết\PA đợt 39\"/>
    </mc:Choice>
  </mc:AlternateContent>
  <xr:revisionPtr revIDLastSave="0" documentId="13_ncr:1_{D17E9D06-428F-428D-8779-A7D421511C4D}" xr6:coauthVersionLast="36" xr6:coauthVersionMax="47" xr10:uidLastSave="{00000000-0000-0000-0000-000000000000}"/>
  <bookViews>
    <workbookView xWindow="-120" yWindow="-120" windowWidth="29040" windowHeight="15720" activeTab="1" xr2:uid="{2A23D736-6FA1-40A6-9585-95A385D65DED}"/>
  </bookViews>
  <sheets>
    <sheet name="Phương án" sheetId="1" r:id="rId1"/>
    <sheet name="BTH" sheetId="2" r:id="rId2"/>
    <sheet name="Sheet1" sheetId="3" r:id="rId3"/>
  </sheets>
  <definedNames>
    <definedName name="_Hlk214024823" localSheetId="0">'Phương án'!#REF!</definedName>
    <definedName name="_xlnm.Print_Area" localSheetId="0">'Phương án'!$A$1:$J$939</definedName>
    <definedName name="_xlnm.Print_Area" localSheetId="2">Sheet1!$A$1:$K$23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0" i="2" l="1"/>
  <c r="F15" i="2"/>
  <c r="E15" i="2"/>
  <c r="F826" i="1"/>
  <c r="F889" i="1" l="1"/>
  <c r="I889" i="1"/>
  <c r="F897" i="1" l="1"/>
  <c r="I897" i="1" s="1"/>
  <c r="F893" i="1"/>
  <c r="I893" i="1" s="1"/>
  <c r="F885" i="1"/>
  <c r="I885" i="1" s="1"/>
  <c r="F881" i="1"/>
  <c r="I881" i="1" s="1"/>
  <c r="I878" i="1"/>
  <c r="F874" i="1"/>
  <c r="I874" i="1" s="1"/>
  <c r="F829" i="1"/>
  <c r="I15" i="2" l="1"/>
  <c r="F835" i="1"/>
  <c r="H15" i="2"/>
  <c r="I911" i="1"/>
  <c r="I901" i="1" s="1"/>
  <c r="L15" i="2" s="1"/>
  <c r="I862" i="1"/>
  <c r="F853" i="1"/>
  <c r="F825" i="1"/>
  <c r="F14" i="2"/>
  <c r="E14" i="2"/>
  <c r="I13" i="2"/>
  <c r="F13" i="2"/>
  <c r="E13" i="2"/>
  <c r="F672" i="1"/>
  <c r="I672" i="1" s="1"/>
  <c r="G666" i="1"/>
  <c r="I666" i="1" s="1"/>
  <c r="G513" i="1"/>
  <c r="I513" i="1" s="1"/>
  <c r="F499" i="1"/>
  <c r="I800" i="1"/>
  <c r="I786" i="1"/>
  <c r="I785" i="1"/>
  <c r="I784" i="1"/>
  <c r="I782" i="1"/>
  <c r="I780" i="1"/>
  <c r="I768" i="1"/>
  <c r="G761" i="1"/>
  <c r="I761" i="1" s="1"/>
  <c r="F727" i="1"/>
  <c r="F745" i="1" s="1"/>
  <c r="H14" i="2" s="1"/>
  <c r="F725" i="1"/>
  <c r="F724" i="1"/>
  <c r="I699" i="1"/>
  <c r="I687" i="1"/>
  <c r="I685" i="1"/>
  <c r="I677" i="1" s="1"/>
  <c r="L13" i="2" s="1"/>
  <c r="F663" i="1"/>
  <c r="I663" i="1" s="1"/>
  <c r="F660" i="1"/>
  <c r="I660" i="1" s="1"/>
  <c r="F656" i="1"/>
  <c r="I656" i="1" s="1"/>
  <c r="F652" i="1"/>
  <c r="I652" i="1" s="1"/>
  <c r="F636" i="1"/>
  <c r="I636" i="1" s="1"/>
  <c r="J601" i="1" s="1"/>
  <c r="J13" i="2" s="1"/>
  <c r="F618" i="1"/>
  <c r="H13" i="2" s="1"/>
  <c r="F604" i="1"/>
  <c r="F577" i="1"/>
  <c r="I577" i="1" s="1"/>
  <c r="I560" i="1"/>
  <c r="I558" i="1"/>
  <c r="I556" i="1"/>
  <c r="I552" i="1"/>
  <c r="G537" i="1"/>
  <c r="F537" i="1"/>
  <c r="I534" i="1"/>
  <c r="I531" i="1"/>
  <c r="F528" i="1"/>
  <c r="I528" i="1" s="1"/>
  <c r="I524" i="1"/>
  <c r="F521" i="1"/>
  <c r="I521" i="1" s="1"/>
  <c r="F507" i="1"/>
  <c r="I507" i="1" s="1"/>
  <c r="F502" i="1"/>
  <c r="I502" i="1" s="1"/>
  <c r="F452" i="1"/>
  <c r="I12" i="2" s="1"/>
  <c r="F448" i="1"/>
  <c r="F12" i="2" s="1"/>
  <c r="F447" i="1"/>
  <c r="E12" i="2" s="1"/>
  <c r="F439" i="1"/>
  <c r="F436" i="1"/>
  <c r="F433" i="1"/>
  <c r="K15" i="2" l="1"/>
  <c r="J861" i="1"/>
  <c r="I544" i="1"/>
  <c r="L12" i="2" s="1"/>
  <c r="F449" i="1"/>
  <c r="I750" i="1"/>
  <c r="K14" i="2" s="1"/>
  <c r="F933" i="1"/>
  <c r="I933" i="1" s="1"/>
  <c r="J914" i="1" s="1"/>
  <c r="N15" i="2" s="1"/>
  <c r="I853" i="1"/>
  <c r="J822" i="1" s="1"/>
  <c r="I499" i="1"/>
  <c r="I771" i="1"/>
  <c r="I537" i="1"/>
  <c r="F450" i="1"/>
  <c r="F460" i="1"/>
  <c r="I641" i="1"/>
  <c r="I745" i="1"/>
  <c r="J721" i="1" s="1"/>
  <c r="J14" i="2" s="1"/>
  <c r="F814" i="1"/>
  <c r="I814" i="1" s="1"/>
  <c r="J790" i="1" s="1"/>
  <c r="N14" i="2" s="1"/>
  <c r="F713" i="1"/>
  <c r="I713" i="1" s="1"/>
  <c r="J689" i="1" s="1"/>
  <c r="N13" i="2" s="1"/>
  <c r="J15" i="2" l="1"/>
  <c r="O15" i="2" s="1"/>
  <c r="J939" i="1"/>
  <c r="J640" i="1"/>
  <c r="K13" i="2"/>
  <c r="O13" i="2" s="1"/>
  <c r="J749" i="1"/>
  <c r="L14" i="2"/>
  <c r="O14" i="2" s="1"/>
  <c r="F479" i="1"/>
  <c r="H12" i="2"/>
  <c r="I488" i="1"/>
  <c r="J719" i="1"/>
  <c r="J820" i="1"/>
  <c r="M11" i="2"/>
  <c r="K11" i="2"/>
  <c r="F11" i="2"/>
  <c r="E11" i="2"/>
  <c r="K10" i="2"/>
  <c r="F10" i="2"/>
  <c r="E10" i="2"/>
  <c r="I9" i="2"/>
  <c r="E9" i="2"/>
  <c r="F8" i="2"/>
  <c r="E8" i="2"/>
  <c r="K7" i="2"/>
  <c r="E7" i="2"/>
  <c r="F196" i="1"/>
  <c r="H9" i="2" s="1"/>
  <c r="E16" i="2" l="1"/>
  <c r="J487" i="1"/>
  <c r="K12" i="2"/>
  <c r="F593" i="1"/>
  <c r="I593" i="1" s="1"/>
  <c r="J568" i="1" s="1"/>
  <c r="N12" i="2" s="1"/>
  <c r="I479" i="1"/>
  <c r="J430" i="1" s="1"/>
  <c r="F353" i="1"/>
  <c r="F292" i="1"/>
  <c r="H10" i="2" s="1"/>
  <c r="J12" i="2" l="1"/>
  <c r="O12" i="2" s="1"/>
  <c r="J599" i="1"/>
  <c r="F376" i="1"/>
  <c r="H11" i="2" s="1"/>
  <c r="I11" i="2"/>
  <c r="I16" i="2" s="1"/>
  <c r="F407" i="1"/>
  <c r="I407" i="1" s="1"/>
  <c r="I393" i="1"/>
  <c r="I384" i="1" s="1"/>
  <c r="F351" i="1"/>
  <c r="F350" i="1"/>
  <c r="J380" i="1" l="1"/>
  <c r="L11" i="2"/>
  <c r="F422" i="1"/>
  <c r="I422" i="1" s="1"/>
  <c r="J395" i="1" s="1"/>
  <c r="N11" i="2" s="1"/>
  <c r="I376" i="1"/>
  <c r="J347" i="1" s="1"/>
  <c r="J11" i="2" s="1"/>
  <c r="F323" i="1"/>
  <c r="O11" i="2" l="1"/>
  <c r="J428" i="1"/>
  <c r="I323" i="1" l="1"/>
  <c r="I309" i="1"/>
  <c r="I300" i="1" s="1"/>
  <c r="F338" i="1"/>
  <c r="I338" i="1" s="1"/>
  <c r="F271" i="1"/>
  <c r="F270" i="1"/>
  <c r="I229" i="1"/>
  <c r="I228" i="1"/>
  <c r="I227" i="1"/>
  <c r="I226" i="1"/>
  <c r="I225" i="1"/>
  <c r="F212" i="1"/>
  <c r="I212" i="1" s="1"/>
  <c r="I201" i="1" s="1"/>
  <c r="K9" i="2" s="1"/>
  <c r="F159" i="1"/>
  <c r="F144" i="1"/>
  <c r="F120" i="1"/>
  <c r="F104" i="1"/>
  <c r="F81" i="1"/>
  <c r="F54" i="1"/>
  <c r="J296" i="1" l="1"/>
  <c r="L10" i="2"/>
  <c r="I216" i="1"/>
  <c r="L9" i="2" s="1"/>
  <c r="J311" i="1"/>
  <c r="N10" i="2" s="1"/>
  <c r="I292" i="1"/>
  <c r="J267" i="1" s="1"/>
  <c r="J10" i="2" s="1"/>
  <c r="F9" i="2"/>
  <c r="H7" i="2"/>
  <c r="F7" i="2"/>
  <c r="F16" i="2" s="1"/>
  <c r="F171" i="1"/>
  <c r="F243" i="1"/>
  <c r="I243" i="1" s="1"/>
  <c r="J200" i="1"/>
  <c r="F258" i="1"/>
  <c r="O10" i="2" l="1"/>
  <c r="J344" i="1"/>
  <c r="I132" i="1" l="1"/>
  <c r="I125" i="1" s="1"/>
  <c r="L8" i="2" s="1"/>
  <c r="F69" i="1"/>
  <c r="F8" i="1"/>
  <c r="F30" i="1"/>
  <c r="I258" i="1" l="1"/>
  <c r="F170" i="1"/>
  <c r="J231" i="1" l="1"/>
  <c r="N9" i="2" s="1"/>
  <c r="I196" i="1"/>
  <c r="J167" i="1" s="1"/>
  <c r="J9" i="2" s="1"/>
  <c r="J264" i="1" l="1"/>
  <c r="O9" i="2"/>
  <c r="I144" i="1"/>
  <c r="F80" i="1"/>
  <c r="I159" i="1" l="1"/>
  <c r="J134" i="1" s="1"/>
  <c r="N8" i="2" s="1"/>
  <c r="I120" i="1"/>
  <c r="I109" i="1" s="1"/>
  <c r="K8" i="2" s="1"/>
  <c r="K16" i="2" s="1"/>
  <c r="J108" i="1" l="1"/>
  <c r="I104" i="1"/>
  <c r="J77" i="1" s="1"/>
  <c r="J8" i="2" s="1"/>
  <c r="H8" i="2"/>
  <c r="H16" i="2" s="1"/>
  <c r="O8" i="2" l="1"/>
  <c r="J164" i="1"/>
  <c r="I69" i="1"/>
  <c r="I54" i="1"/>
  <c r="I43" i="1"/>
  <c r="I30" i="1"/>
  <c r="J4" i="1" s="1"/>
  <c r="F7" i="1"/>
  <c r="J7" i="2" l="1"/>
  <c r="J16" i="2" s="1"/>
  <c r="I37" i="1"/>
  <c r="L7" i="2" s="1"/>
  <c r="L16" i="2" s="1"/>
  <c r="J45" i="1"/>
  <c r="N7" i="2" l="1"/>
  <c r="N16" i="2" s="1"/>
  <c r="J34" i="1"/>
  <c r="J74" i="1" s="1"/>
  <c r="H8" i="3"/>
  <c r="H7" i="3"/>
  <c r="G7" i="3"/>
  <c r="O14" i="3" l="1"/>
  <c r="F14" i="3" l="1"/>
  <c r="F15" i="3" s="1"/>
  <c r="F9" i="3"/>
  <c r="G13" i="3" s="1"/>
  <c r="H9" i="3" l="1"/>
  <c r="I7" i="3" l="1"/>
  <c r="I9" i="3" s="1"/>
  <c r="O7" i="2" l="1"/>
  <c r="O16" i="2" s="1"/>
  <c r="H19" i="2" l="1"/>
  <c r="H21" i="2" l="1"/>
  <c r="N20" i="2"/>
  <c r="M20" i="2"/>
  <c r="L20" i="2"/>
  <c r="K20" i="2"/>
</calcChain>
</file>

<file path=xl/sharedStrings.xml><?xml version="1.0" encoding="utf-8"?>
<sst xmlns="http://schemas.openxmlformats.org/spreadsheetml/2006/main" count="685" uniqueCount="348">
  <si>
    <t>II/ Kết quả xét bồi thường, hỗ trợ, tái định cư:</t>
  </si>
  <si>
    <t>STT</t>
  </si>
  <si>
    <t>HỌ TÊN VÀ ĐỊA CHỈ
(Nơi ở và nơi giải tỏa)</t>
  </si>
  <si>
    <t>GIẤY TỜ NGUỒN GỐC NHÀ ĐẤT</t>
  </si>
  <si>
    <t>NỘI DUNG BỒI THƯỜNG, HỖ TRỢ</t>
  </si>
  <si>
    <t>Đơn
vị
tính</t>
  </si>
  <si>
    <t>Khối 
lượng 
BT, HT</t>
  </si>
  <si>
    <t>Đơn giá
(đồng)</t>
  </si>
  <si>
    <t>THÀNH TIỀN
(đồng)</t>
  </si>
  <si>
    <t>TỔNG TIỀN
(đồng)</t>
  </si>
  <si>
    <t>1</t>
  </si>
  <si>
    <t xml:space="preserve">I/ Về đất: </t>
  </si>
  <si>
    <t>m²</t>
  </si>
  <si>
    <t xml:space="preserve"> + DT đất giải tỏa: </t>
  </si>
  <si>
    <t xml:space="preserve"> + DT đất còn lại:</t>
  </si>
  <si>
    <t>II/ Tài sản gắn liền với đất:</t>
  </si>
  <si>
    <t>1- Công trình, vật kiến trúc:</t>
  </si>
  <si>
    <t>kg</t>
  </si>
  <si>
    <t>2- Hỗ trợ đào tạo, chuyển đổi nghề, tìm kiếm việc làm:</t>
  </si>
  <si>
    <t>BẢNG TỔNG HỢP
DỰ ÁN: KHU ĐÔ THỊ HỖN HỢP THÀNH PHỐ NHA TRANG
Địa điểm: xã Phước Đồng, xã Vĩnh Thái, phường Phước Long, phường Phước Hải, thành phố Nha Trang</t>
  </si>
  <si>
    <t>Họ và tên</t>
  </si>
  <si>
    <t>Thửa</t>
  </si>
  <si>
    <t>TỜ BĐTĐ</t>
  </si>
  <si>
    <t>TỔNG DT</t>
  </si>
  <si>
    <t>DIỆN TÍCH ĐẤT THU HỒI (m²)</t>
  </si>
  <si>
    <t>Tổng số tiền BT, HT
(đồng)</t>
  </si>
  <si>
    <t>Tái định cư</t>
  </si>
  <si>
    <t>Tổng diện tích thu hồi</t>
  </si>
  <si>
    <t>Đất ở</t>
  </si>
  <si>
    <t>Đất nông nghiệp</t>
  </si>
  <si>
    <t>Đất do Nhà nước quản lý</t>
  </si>
  <si>
    <t xml:space="preserve">BT,HT về đất </t>
  </si>
  <si>
    <t>BT, HT về tài sản</t>
  </si>
  <si>
    <t xml:space="preserve">BT,HT về cây trồng
</t>
  </si>
  <si>
    <t>Bồi thường chi phí di chuyển tài sản</t>
  </si>
  <si>
    <t xml:space="preserve">BT, HT khác
</t>
  </si>
  <si>
    <t>Tổng</t>
  </si>
  <si>
    <t xml:space="preserve">1/ Số trường hợp bị giải tỏa: </t>
  </si>
  <si>
    <t>2/ Kinh phí bồi thường, hỗ trợ, tái định cư</t>
  </si>
  <si>
    <t xml:space="preserve">đồng </t>
  </si>
  <si>
    <t xml:space="preserve">3/ Chi phí thực hiện bồi thường, hỗ trợ (3%): </t>
  </si>
  <si>
    <t>4/ Tổng kinh phí bồi thường, hỗ trợ:</t>
  </si>
  <si>
    <t>Nam Nha Trang, ngày        tháng        năm 2026</t>
  </si>
  <si>
    <t xml:space="preserve">BAN QUẢN LÝ DỰ ÁN VÀ PHÁT TRIỂN QUỸ ĐẤT </t>
  </si>
  <si>
    <t xml:space="preserve">GIÁM ĐỐC
</t>
  </si>
  <si>
    <t>NGƯỜI LẬP PHƯƠNG ÁN</t>
  </si>
  <si>
    <t xml:space="preserve"> NGUYỄN HOÀNG LƯƠNG</t>
  </si>
  <si>
    <t>SỐ TIỀN BỒI THƯỜNG, HỖ TRỢ (Đồng)</t>
  </si>
  <si>
    <t>m³</t>
  </si>
  <si>
    <t>Hộ Ông Đặng Văn Sang và bà Bùi Thị Luông</t>
  </si>
  <si>
    <t xml:space="preserve"> PHƯƠNG ÁN BỐ TRÍ TÁI ĐỊNH CƯ </t>
  </si>
  <si>
    <t>DỰ ÁN KHU ĐÔ THỊ HỖN HỢP THÀNH PHỐ NHA TRANG</t>
  </si>
  <si>
    <t>Đính kèm Quyết định số          /QĐ-UBND ngày     /    /2026 của Chủ tịch UBND phường Nam Nha Trang</t>
  </si>
  <si>
    <t>HỌ TÊN VÀ ĐỊA CHỈ</t>
  </si>
  <si>
    <t>ĐIỀU KIỆN ĐỂ ĐƯỢC BỐ TRÍ TÁI ĐỊNH CƯ</t>
  </si>
  <si>
    <t>HẠNG MỤC BỐ TRÍ TÁI ĐỊNH CƯ</t>
  </si>
  <si>
    <r>
      <t>ĐVT (m</t>
    </r>
    <r>
      <rPr>
        <b/>
        <vertAlign val="superscript"/>
        <sz val="14"/>
        <rFont val="Times New Roman"/>
        <family val="1"/>
      </rPr>
      <t>2</t>
    </r>
    <r>
      <rPr>
        <b/>
        <sz val="14"/>
        <rFont val="Times New Roman"/>
        <family val="1"/>
      </rPr>
      <t>)</t>
    </r>
  </si>
  <si>
    <r>
      <t>DIỆN TÍCH (m</t>
    </r>
    <r>
      <rPr>
        <b/>
        <vertAlign val="superscript"/>
        <sz val="14"/>
        <rFont val="Times New Roman"/>
        <family val="1"/>
      </rPr>
      <t>2</t>
    </r>
    <r>
      <rPr>
        <b/>
        <sz val="14"/>
        <rFont val="Times New Roman"/>
        <family val="1"/>
      </rPr>
      <t>)</t>
    </r>
  </si>
  <si>
    <t>ĐƠN GIÁ  (đồng)</t>
  </si>
  <si>
    <t>TIỀN SỬ DỤNG ĐẤT TÁI ĐỊNH CƯ (đồng)</t>
  </si>
  <si>
    <t>TỔNG SỐ TIỀN ĐƯỢC BỒI THƯỜNG, HỖ TRỢ  VỀ ĐẤT (đồng)</t>
  </si>
  <si>
    <t>HỖ TRỢ TÁI ĐỊNH CƯ (đồng)</t>
  </si>
  <si>
    <t>GHI CHÚ</t>
  </si>
  <si>
    <t>(1)</t>
  </si>
  <si>
    <t>(2)</t>
  </si>
  <si>
    <t>(3)</t>
  </si>
  <si>
    <t>(4)</t>
  </si>
  <si>
    <t>(5)</t>
  </si>
  <si>
    <t>(6)</t>
  </si>
  <si>
    <t>(7)</t>
  </si>
  <si>
    <t>(8)</t>
  </si>
  <si>
    <t>(9)</t>
  </si>
  <si>
    <t>(10)</t>
  </si>
  <si>
    <t>(11)</t>
  </si>
  <si>
    <r>
      <t xml:space="preserve">Thu hồi hết đất ở. Hộ gia đình ăn ở, sinh hoạt ổn định tại vị trí giải tỏa và hiện không còn nhà ở, đất ở nào khác trên địa bàn phường Nam Nha Trang.
</t>
    </r>
    <r>
      <rPr>
        <i/>
        <sz val="14"/>
        <rFont val="Times New Roman"/>
        <family val="1"/>
      </rPr>
      <t>(Theo quy định tại Điểm a Khoản 2 Điều 11 Nghị định số 88/2024/NĐ-CP ngày 15/7/2024 của Chính phủ)</t>
    </r>
  </si>
  <si>
    <t>Lô số 35 Ô số 10C, Khu Tái định cư Đất Lành, xã Vĩnh Thái, diện tích 74,8 m², tiếp giáp đường QH rộng 22,5 m.</t>
  </si>
  <si>
    <r>
      <t>m</t>
    </r>
    <r>
      <rPr>
        <b/>
        <vertAlign val="superscript"/>
        <sz val="11"/>
        <rFont val="Times New Roman"/>
        <family val="1"/>
      </rPr>
      <t>2</t>
    </r>
  </si>
  <si>
    <t>Không hỗ trợ do giá trị bồi thường về đất  lớn hơn giá trị suất tái định cư tối thiểu
(Theo quy định tại khoản 8 Điều 111 Luật Đất Đai 2024, Khoản 10 Điều 4 Quyết định số 14/2025/QĐ-UBND ngày 07/8/2025 của UBND tỉnh Khánh Hòa )</t>
  </si>
  <si>
    <t>Hộ gia đình được xem xét hỗ trợ để giao thêm 01 lô đất ở có thu tiền sử dụng đất do có 17 nhân khẩu ăn ở sinh hoạt tại vị trí thửa đất bị giải tỏa
(theo quy định tại khoản 4 Điều 111 Luật Đất đai 2024)</t>
  </si>
  <si>
    <t>Lô số 36 Ô số 10C, Khu Tái định cư Đất Lành, xã Vĩnh Thái, tiếp giáp đường QH rộng 22,5 m và đường 5,0m</t>
  </si>
  <si>
    <t>TỔNG CỘNG</t>
  </si>
  <si>
    <t>- Tổng số trường hợp tái định cư: 01 trường hợp trong đó:</t>
  </si>
  <si>
    <t>Tổng số diện tích bố trí tái định cư bằng nhà ở:</t>
  </si>
  <si>
    <r>
      <t>m</t>
    </r>
    <r>
      <rPr>
        <b/>
        <vertAlign val="superscript"/>
        <sz val="18"/>
        <rFont val="Times New Roman"/>
        <family val="1"/>
      </rPr>
      <t>2</t>
    </r>
  </si>
  <si>
    <t xml:space="preserve">Tổng số diện tích bố trí tái định cư bằng đất ở: </t>
  </si>
  <si>
    <t xml:space="preserve">Tổng số tiền hỗ trợ định cư hoặc suất đầu tư hạ tầng: </t>
  </si>
  <si>
    <t>đồng</t>
  </si>
  <si>
    <t>- Tổng số tiền nhà nước hỗ trợ tái định cư:</t>
  </si>
  <si>
    <t>Bằng chữ: Không đồng</t>
  </si>
  <si>
    <t xml:space="preserve">       Nam Nha Trang, ngày    tháng    năm 2026</t>
  </si>
  <si>
    <t>BAN QUẢN LÝ DỰ ÁN VÀ PHÁT TRIỂN QUỸ ĐẤT</t>
  </si>
  <si>
    <t>Người lập</t>
  </si>
  <si>
    <t xml:space="preserve"> GIÁM ĐỐC</t>
  </si>
  <si>
    <t>Nguyễn Khánh Hưng</t>
  </si>
  <si>
    <t>Nguyễn Hoàng Lương</t>
  </si>
  <si>
    <t>Giá trị suất tái định cư tối thiểu tại Khu tái định cư Mỹ Gia và Khu Tái định Đất Lành: 64 * 2.450.250 = 156.816.000 đồng</t>
  </si>
  <si>
    <t>NGUYỄN KHÁNH HƯNG</t>
  </si>
  <si>
    <t>Mức BT,
HT 
(%)</t>
  </si>
  <si>
    <t>- Căn cứ Khoản 4, Khoản 5 Điều 111 Luật Đất đai năm 2024.</t>
  </si>
  <si>
    <t>m dài</t>
  </si>
  <si>
    <t xml:space="preserve">IV/ Tái định cư: </t>
  </si>
  <si>
    <t>cây</t>
  </si>
  <si>
    <t>m sâu</t>
  </si>
  <si>
    <t>%</t>
  </si>
  <si>
    <t xml:space="preserve"> * Cơ sở pháp lý áp dụng:</t>
  </si>
  <si>
    <t>2- Cây trồng.</t>
  </si>
  <si>
    <t>* Căn cứ Điều 103 Luật đất đai năm 2024</t>
  </si>
  <si>
    <t>III/ Chính sách hỗ trợ (1 + 2):</t>
  </si>
  <si>
    <t>1- Hỗ trợ ổn định đời sống:</t>
  </si>
  <si>
    <t>* Cơ sở pháp lý áp dụng:</t>
  </si>
  <si>
    <t>* Căn cứ Điều 108 Luật đất đai năm 2024.
*Áp dụng khoản 1 Điều 19 Nghị định số 88/2024/NĐ-CP ngày 15/7/2024 của Chính phủ.
* Giá gạo được áp dụng theo Văn bản số 9017/STC-QLG&amp;CS ngày 03/07/2026 của Sở Tài chính tỉnh Khánh Hòa V/v giá gạo để tính hỗ trợ ổn định đời sống và ổn định sản xuất. Đơn giá: 13.438 đồng/kg</t>
  </si>
  <si>
    <t>Hộ gia đình không đủ điều kiện giải quyết tái định cư do không bị thu hồi đất ở và không phải di chuyển chỗ ở.</t>
  </si>
  <si>
    <t>1- Bồi thường về Đất:</t>
  </si>
  <si>
    <t>III/ Chính sách hỗ trợ (1 + 2 ):</t>
  </si>
  <si>
    <t>* Áp dụng khoản 1 Điều 13 Quyết định số 17/2024/QĐ-UBND ngày 29/8/2024 của UBND tỉnh Khánh Hòa và Văn bản số 1718/UBND-VP ngày 21/10/2025 của UBND phường Nam Nha Trang</t>
  </si>
  <si>
    <t>Thu hồi trên 70% diện tích đất nông nghiệp đang sử dụng và không phải di chuyển chỗ ở (1 khẩu): 
(30kg/tháng x 12 tháng x 1 nhân khẩu) = 360 kg</t>
  </si>
  <si>
    <t>-Căn cứ Điều 103 Luật đất đai năm 2024</t>
  </si>
  <si>
    <t>- Căn cứ Điều 108 Luật đất đai năm 2024.
- Áp dụng khoản 1 Điều 19 Nghị định số 88/2024/NĐ-CP ngày 15/7/2024 của Chính phủ.
- Giá gạo được áp dụng theo Văn bản số 9017/STC-QLG&amp;CS ngày 03/07/2026 của Sở Tài chính tỉnh Khánh Hòa V/v giá gạo để tính hỗ trợ ổn định đời sống và ổn định sản xuất. Đơn giá: 13.438 đồng/kg</t>
  </si>
  <si>
    <t>*Giá đất được áp dụng tại Nghị quyết số 15/2025/NQ-HĐND ngày 18/01/2026 của HĐND tỉnh Khánh Hòa
- Hỗ trợ chuyển đổi nghề nghiệp và tạo việc làm tính theo diện tích giải tỏa. Mức hỗ trợ bằng (03) lần giá đất nông nghiệp trong Bảng giá đất hiện hành của tỉnh Khánh Hòa, đơn giá: 108.000đ/m² x 3  lần = 324.000đ/m².</t>
  </si>
  <si>
    <t xml:space="preserve">- Hỗ trợ chuyển đổi nghề nghiệp và tạo việc làm tính theo diện tích giải tỏa. Mức hỗ trợ bằng (03) lần giá đất nông nghiệp trong Bảng giá đất hiện hành của tỉnh Khánh Hòa, đơn giá: 108.000đ/m² x 3 lần = 324.000đ/m². </t>
  </si>
  <si>
    <t>* Tổng số tiền bồi thường, hỗ trợ:</t>
  </si>
  <si>
    <t xml:space="preserve">* Giá đất được áp dụng theo Nghị Quyết số 15/2025/NQ-HĐND ngày 18/12/2025 của Hội đồng nhân dân tỉnh Khánh Hòa. </t>
  </si>
  <si>
    <t xml:space="preserve"> * Cơ sở pháp lý áp dụng:
* Áp dụng khoản 1 Điều 13 Quyết định số 17/2024/QĐ-UBND ngày 29/8/2024 của UBND tỉnh Khánh Hòa và Văn bản số 1718/UBND-VP ngày 21/10/2025 của UBND phường Nam Nha Trang</t>
  </si>
  <si>
    <t>- Không có</t>
  </si>
  <si>
    <r>
      <t>- Đơn giá bồi thường, hỗ trợ thiệt hại đối với cây trồng, vật nuôi khi Nhà nước thu hồi đất trên địa bàn tỉnh Khánh Hoà áp dụng theo Quyết định số</t>
    </r>
    <r>
      <rPr>
        <b/>
        <i/>
        <sz val="13"/>
        <rFont val="Times New Roman"/>
        <family val="1"/>
      </rPr>
      <t xml:space="preserve"> </t>
    </r>
    <r>
      <rPr>
        <i/>
        <sz val="13"/>
        <rFont val="Times New Roman"/>
        <family val="1"/>
      </rPr>
      <t>35/2026/QĐ-UBND ngày 04/5/2026 của UBND tỉnh Khánh Hòa. 
- Thông báo số 4004/TB-UBND ngày 8/7/2026 của UBND phường Nam Nha Trang</t>
    </r>
  </si>
  <si>
    <t>* Tỷ lệ giải tỏa:</t>
  </si>
  <si>
    <t xml:space="preserve">- Giấy xác nhận về thửa đất bị thu hồi để phục vụ cho công tác bồi thường,  hỗ trợ,  tái định cư khi Nhà nước thu hồi đất số 12631/GXN–KTHTĐT ngày 30/9/2026 của Phòng Kinh tế Hạ tầng Đô thị phường Nam Nha Trang;
</t>
  </si>
  <si>
    <t xml:space="preserve">* Căn cứ Điều 105 Luật đất đai năm 2024, Điều 14 Nghị định số 88/2024/NĐ-CP ngày 15/7/2024 của Chính phủ, Điều 5 Quyết định số 17/2024/QĐ-UBND ngày 29/8/2024 của UBND tỉnh Khánh Hòa. 
* Đơn giá áp dụng theo Quyết định số 08/2026/QĐ-UBND ngày 22/01/2026 và Quyết định số 12/2026/QĐ-UBND ngày 24/02/2026 của UBND tỉnh Khánh Hòa; Văn bản số 2093/SXD-KTVLXD ngày 05/03/2026 của Sở Xây dựng. </t>
  </si>
  <si>
    <t>Thu hồi trên 70% diện tích đất nông nghiệp đang sử dụng và không phải di chuyển chỗ ở (2 khẩu): 
(30kg/tháng x 12 tháng x 2 nhân khẩu) = 360 kg</t>
  </si>
  <si>
    <t>Không đủ điều kiện bố trí tái định cư</t>
  </si>
  <si>
    <t>- Biên bản kiểm kê khối lượng giải tỏa ngày 23/3/2026 của Tổ công tác;</t>
  </si>
  <si>
    <t xml:space="preserve"> - Tổng diện tích (Thửa 153/tờ 11)</t>
  </si>
  <si>
    <t>Bồi thường đất cây hàng năm</t>
  </si>
  <si>
    <t xml:space="preserve">- Điều 95, Điều 96,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12 Nghị định 88/2024/NĐ-CP ngày 15/7/ 2024 của Chính phủ quy định về bồi thường, hỗ trợ và tái định cư khi Nhà nước thu hồi đất. "
- Quyết định số 3105/QĐ-UBND ngày 31/12/2025 của Chủ tịch UBND phường Nam Nha Trang về việc phê duyệt kết quả thẩm định phương án giá đất cụ thể để tính bồi thường khi Nhà nước thu hồi đất để thực hiện dự án Khu đô thị hỗn hợp thành phố Nha Trang. 
- Văn bản số 1799/SNNMT-CCQLĐĐ ngày 08/8/2025 của Sở Nông nghiệp Môi trường.  
- Căn cứ Công văn số 4323/UBND-VP ngày 21/7/2026 của UBND phường Nam Nha Trang về việc triển khai áp dụng giá đất để tính bồi thường các dự án trên địa bàn phường Nam Nha Trang. </t>
  </si>
  <si>
    <t xml:space="preserve">Đơn giá đất thuộc địa bàn phường Nam Nha Trang: 661.000 đ/m².
</t>
  </si>
  <si>
    <r>
      <t>- Đơn giá bồi thường, hỗ trợ thiệt hại đối với cây trồng, vật nuôi khi Nhà nước thu hồi đất trên địa bàn tỉnh Khánh Hoà áp dụng theo Quyết định số</t>
    </r>
    <r>
      <rPr>
        <b/>
        <i/>
        <sz val="13"/>
        <rFont val="Times New Roman"/>
        <family val="1"/>
      </rPr>
      <t xml:space="preserve"> </t>
    </r>
    <r>
      <rPr>
        <i/>
        <sz val="13"/>
        <rFont val="Times New Roman"/>
        <family val="1"/>
      </rPr>
      <t xml:space="preserve">35/2026/QĐ-UBND ngày 04/5/2026 của UBND tỉnh Khánh Hòa.
</t>
    </r>
  </si>
  <si>
    <t>- Rau muống</t>
  </si>
  <si>
    <t>Thu hồi trên 70% diện tích đất nông nghiệp đang sử dụng và không phải di chuyển chỗ ở (2 khẩu): 
(30kg/tháng x 12 tháng x 2 nhân khẩu) = 720kg</t>
  </si>
  <si>
    <t>Diện tích tính hỗ trợ: 635,0 m²</t>
  </si>
  <si>
    <t xml:space="preserve"> - Tổng diện tích (Thửa 122/tờ 11)</t>
  </si>
  <si>
    <r>
      <rPr>
        <b/>
        <i/>
        <sz val="13"/>
        <rFont val="Times New Roman"/>
        <family val="1"/>
      </rPr>
      <t xml:space="preserve">* Cơ sở áp dụng: </t>
    </r>
    <r>
      <rPr>
        <i/>
        <sz val="13"/>
        <rFont val="Times New Roman"/>
        <family val="1"/>
      </rPr>
      <t xml:space="preserve">
- Điều 95, Điều 96,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12 Nghị định 88/2024/NĐ-CP ngày 15/7/ 2024 của Chính phủ quy định về bồi thường, hỗ trợ và tái định cư khi Nhà nước thu hồi đất. "
- Văn bản số 1799/SNNMT-CCQLĐĐ ngày 08/8/2025 của Sở Nông nghiệp Môi trường.  
- Quyết định số 3105/QĐ-UBND ngày 31/12/2025 của Chủ tịch UBND phường Nam Nha Trang về việc phê duyệt kết quả thẩm định phương án giá đất cụ thể để tính bồi thường khi Nhà nước thu hồi đất để thực hiện dự án Khu đô thị hỗn hợp thành phố Nha Trang.  
- Căn cứ Công văn số 4323/UBND-VP ngày 21/7/2026 của UBND phường Nam Nha Trang về việc triển khai áp dụng giá đất để tính bồi thường các dự án trên địa bàn phường Nam Nha Trang. </t>
    </r>
  </si>
  <si>
    <t xml:space="preserve">Áp dụng STT 60 Mục C, theo Quyết định số 08/2026/QĐ-UBND ngày 22/01/2026. Đơn giá 11.101.357đ/m³.  </t>
  </si>
  <si>
    <t>- Trụ BTCT. Khối tích: (0,1m x 0,1m  x 1,5m)x 2 trụ = 0,03m³</t>
  </si>
  <si>
    <r>
      <t>- Đơn giá bồi thường, hỗ trợ thiệt hại đối với cây trồng, vật nuôi khi Nhà nước thu hồi đất trên địa bàn tỉnh Khánh Hoà áp dụng theo Quyết định số</t>
    </r>
    <r>
      <rPr>
        <b/>
        <i/>
        <sz val="13"/>
        <rFont val="Times New Roman"/>
        <family val="1"/>
      </rPr>
      <t xml:space="preserve"> </t>
    </r>
    <r>
      <rPr>
        <i/>
        <sz val="13"/>
        <rFont val="Times New Roman"/>
        <family val="1"/>
      </rPr>
      <t>35/2026/QĐ-UBND ngày 04/5/2026 của UBND tỉnh Khánh Hòa.</t>
    </r>
  </si>
  <si>
    <t>Thu hồi từ trên 70% diện tích đất nông nghiệp đang sử dụng và không phải di chuyển chỗ ở (2 khẩu): 
(30kg/tháng x 12 tháng x 2 nhân khẩu) = 720 kg</t>
  </si>
  <si>
    <t>Diện tích tính hỗ trợ: 545,0 m²</t>
  </si>
  <si>
    <t>- Biên bản kiểm kê khối lượng giải tỏa ngày 17/3/2026 của Tổ công tác;</t>
  </si>
  <si>
    <t>1 - Bồi thường về đất:</t>
  </si>
  <si>
    <t xml:space="preserve"> - Tổng diện tích (Thửa 167/tờ 11)</t>
  </si>
  <si>
    <t xml:space="preserve">- Điều 95, Điều 96, khoản 1 Điều 176 của Luật đất đai năm 2024; 
- Điều 3 Nghị Quyết số 254/2025/QH15 của Quốc Hội về việc quy định một số cơ chế, chính sách tháo gỡ khó khăn, vướng mắc trong tổ chức thi hành Luật Đất đai.
- Điều 05, Điều 06, Điều 12 Nghị định 88/2024/NĐ-CP ngày 15/7/ 2024 của Chính phủ quy định về bồi thường, hỗ trợ và tái định cư khi Nhà nước thu hồi đất. "
- Quyết định số 3105/QĐ-UBND ngày 31/12/2025 của Chủ tịch UBND phường Nam Nha Trang về việc phê duyệt kết quả thẩm định phương án giá đất cụ thể để tính bồi thường khi Nhà nước thu hồi đất để thực hiện dự án Khu đô thị hỗn hợp thành phố Nha Trang.   
- Căn cứ Công văn số 4323/UBND-VP ngày 21/7/2026 của UBND phường Nam Nha Trang về việc triển khai áp dụng giá đất để tính bồi thường các dự án trên địa bàn phường Nam Nha Trang. 
</t>
  </si>
  <si>
    <t>- Bồi thường đất cây hàng năm</t>
  </si>
  <si>
    <t xml:space="preserve"> * Căn cứ Điều 102, 105 Luật đất đai năm 2024, Điều 14 Nghị định số 88/2024/NĐ-CP ngày 15/7/2024 của Chính phủ, Điều 5 Quyết định số 17/2024/QĐ-UBND ngày 29/8/2024 của UBND tỉnh Khánh Hòa 
* Đơn giá áp dụng theo Quyết định số 08/2026/QĐ-UBND ngày 22/01/2026 và Quyết định số 12/2026/QĐ-UBND ngày 24/02/2026 của UBND tỉnh Khánh Hòa; Văn bản số 2093/SXD-KTVLXD ngày 05/03/2026 của Sở Xây dựng. </t>
  </si>
  <si>
    <t xml:space="preserve">- Giếng khoan phi 90, sâu 34m, số lượng 4 cái. </t>
  </si>
  <si>
    <t xml:space="preserve">Áp dụng STT 29 Mục C, theo Quyết định số 08/2026/QĐ-UBND ngày 22/01/2026. Đơn giá 1.016.519 đ/m sâu.  </t>
  </si>
  <si>
    <r>
      <t xml:space="preserve">- Xoài ươm từ hạt dưới 1 năm </t>
    </r>
    <r>
      <rPr>
        <i/>
        <sz val="13"/>
        <rFont val="Times New Roman"/>
        <family val="1"/>
      </rPr>
      <t>(áp tương đương Xoài 1 năm</t>
    </r>
    <r>
      <rPr>
        <sz val="13"/>
        <rFont val="Times New Roman"/>
        <family val="1"/>
      </rPr>
      <t>)</t>
    </r>
  </si>
  <si>
    <r>
      <t xml:space="preserve">- Mận dưới 1 năm </t>
    </r>
    <r>
      <rPr>
        <i/>
        <sz val="13"/>
        <rFont val="Times New Roman"/>
        <family val="1"/>
      </rPr>
      <t>(áp tương đương Mận 1 năm)</t>
    </r>
  </si>
  <si>
    <r>
      <t xml:space="preserve">- Ổi dưới 1 năm </t>
    </r>
    <r>
      <rPr>
        <i/>
        <sz val="13"/>
        <rFont val="Times New Roman"/>
        <family val="1"/>
      </rPr>
      <t>(áp tương đương Ổi 1 năm)</t>
    </r>
  </si>
  <si>
    <r>
      <t xml:space="preserve">- Chuối dưới 1 năm </t>
    </r>
    <r>
      <rPr>
        <i/>
        <sz val="13"/>
        <rFont val="Times New Roman"/>
        <family val="1"/>
      </rPr>
      <t>(áp tương đương Chuối 1 năm)</t>
    </r>
  </si>
  <si>
    <r>
      <t xml:space="preserve">- Keo lá tràm loại A </t>
    </r>
    <r>
      <rPr>
        <i/>
        <sz val="13"/>
        <rFont val="Times New Roman"/>
        <family val="1"/>
      </rPr>
      <t>(áp tương đương keo lá tràm 3 năm)</t>
    </r>
  </si>
  <si>
    <t xml:space="preserve"> - Tổng diện tích (Thửa 142/tờ 11)</t>
  </si>
  <si>
    <t>Diện tích tính hỗ trợ: 435,0m²</t>
  </si>
  <si>
    <r>
      <t>Hộ ông Nguyễn Văn Đồng và bà Ngô Thị Dĩ
- CCCD số</t>
    </r>
    <r>
      <rPr>
        <sz val="13"/>
        <rFont val="Times New Roman"/>
        <family val="1"/>
      </rPr>
      <t xml:space="preserve"> CCCD số 056054003334 ngày 03/6/2022 do Cục CSQLHC về TTXH cấp cho ông Nguyễn Văn Đồng;
- </t>
    </r>
    <r>
      <rPr>
        <b/>
        <sz val="13"/>
        <rFont val="Times New Roman"/>
        <family val="1"/>
      </rPr>
      <t>CCCD số</t>
    </r>
    <r>
      <rPr>
        <sz val="13"/>
        <rFont val="Times New Roman"/>
        <family val="1"/>
      </rPr>
      <t xml:space="preserve"> 056157004242 ngày 28/6/2021 do Cục CSQLHC về TTXH cấp cho bà Ngô Thị Dĩ</t>
    </r>
    <r>
      <rPr>
        <b/>
        <sz val="13"/>
        <rFont val="Times New Roman"/>
        <family val="1"/>
      </rPr>
      <t xml:space="preserve">
</t>
    </r>
    <r>
      <rPr>
        <sz val="13"/>
        <rFont val="Times New Roman"/>
        <family val="1"/>
      </rPr>
      <t>- Địa chỉ thường trú: Thái Thông 2, Vĩnh Thái, Nha Trang, Khánh Hòa (nay là phường Nam Nha Trang) (không thuộc vị trí giải tỏa).
- Địa chỉ thửa đất giải tỏa: Tổ dân phố Vĩnh Xuân, phường Nam Nha Trang, tỉnh Khánh Hòa</t>
    </r>
    <r>
      <rPr>
        <b/>
        <sz val="13"/>
        <rFont val="Times New Roman"/>
        <family val="1"/>
      </rPr>
      <t xml:space="preserve">
- Số điện thoại: </t>
    </r>
    <r>
      <rPr>
        <sz val="13"/>
        <rFont val="Times New Roman"/>
        <family val="1"/>
      </rPr>
      <t>0798.126.928</t>
    </r>
  </si>
  <si>
    <t>Giấy chứng nhận quyền sử dụng đất, quyền sở hữu nhà ở và tài sản khác gắn liền với đất số CS00696 ngày 27/11/2018 do Sở Tài nguyên và Môi trường tỉnh Khánh Hòa TUQ.Giám đốc Giám đốc Chi nhánh Văn phòng Đăng ký đất đai tại thành phố Nha Trang cấp cho hộ ông Nguyễn Văn Đồng và bà Ngô Thị Dĩ</t>
  </si>
  <si>
    <t xml:space="preserve">- Giấy xác nhận về thửa đất bị thu hồi để phục vụ cho công tác bồi thường,  hỗ trợ,  tái định cư khi Nhà nước thu hồi đất số 13106/GXN–KTHTĐT ngày 8/10/2026 của Phòng Kinh tế Hạ tầng Đô thị phường Nam Nha Trang xác nhận. 
</t>
  </si>
  <si>
    <t xml:space="preserve">- Biên bản kiểm kê khối lượng giải tỏa ngày 23/3/2026 của Tổ công tác. </t>
  </si>
  <si>
    <t>- Giấy xác nhận về thửa đất bị thu hồi để phục vụ cho công tác bồi thường,  hỗ trợ,  tái định cư khi Nhà nước thu hồi đất số 13105/GXN–KTHTĐT ngày 8/10/2026 của Phòng Kinh tế Hạ tầng Đô thị phường Nam Nha Trang;</t>
  </si>
  <si>
    <t>Giấy chứng nhận quyền sử dụng đất, quyền sở hữu 
nhà ở và tài sản khác gắn liền với đất số CS01907 ngày 15/02/2022 do Sở Tài nguyên và Môi trường tỉnh Khánh Hòa TUQ.Giám đốc Giám đốc Chi nhánh Văn phòng Đăng ký đất đai tại thành phố Nha Trang cấp cho ông Nguyễn Thanh Tâm;</t>
  </si>
  <si>
    <r>
      <t xml:space="preserve">Ông Nguyễn Thanh Tâm và bà Phạm Thị Thu Trang
- CCCD số </t>
    </r>
    <r>
      <rPr>
        <sz val="13"/>
        <rFont val="Times New Roman"/>
        <family val="1"/>
      </rPr>
      <t>056076016149 ngày 14/8/2021 do Cục CSQLHC về TTXH cấp cho ông Nguyễn Thanh Tâm;</t>
    </r>
    <r>
      <rPr>
        <b/>
        <sz val="13"/>
        <rFont val="Times New Roman"/>
        <family val="1"/>
      </rPr>
      <t xml:space="preserve">
- CCCD số </t>
    </r>
    <r>
      <rPr>
        <sz val="13"/>
        <rFont val="Times New Roman"/>
        <family val="1"/>
      </rPr>
      <t>056182010061 ngày 24/7/2023 do Cục CSQLHC về TTXH cấp cho bà Phạm Thị Thu Trang;</t>
    </r>
    <r>
      <rPr>
        <b/>
        <sz val="13"/>
        <rFont val="Times New Roman"/>
        <family val="1"/>
      </rPr>
      <t xml:space="preserve">
</t>
    </r>
    <r>
      <rPr>
        <sz val="13"/>
        <rFont val="Times New Roman"/>
        <family val="1"/>
      </rPr>
      <t>- Địa chỉ thường trú: 
Thái Thông, Vĩnh Thái, Nha Trang, Khánh Hòa (nay là phường Nam Nha Trang) (không thuộc vị trí giải tỏa).
- Địa chỉ thửa đất giải tỏa: Tổ dân phố Vĩnh Xuân, phường Nam Nha Trang, tỉnh Khánh Hòa</t>
    </r>
    <r>
      <rPr>
        <b/>
        <sz val="13"/>
        <rFont val="Times New Roman"/>
        <family val="1"/>
      </rPr>
      <t xml:space="preserve">
- Số điện thoại:  </t>
    </r>
    <r>
      <rPr>
        <sz val="13"/>
        <rFont val="Times New Roman"/>
        <family val="1"/>
      </rPr>
      <t>0983.113.241</t>
    </r>
  </si>
  <si>
    <r>
      <t xml:space="preserve">Ông Nguyễn Văn Tâm
- CCCD số </t>
    </r>
    <r>
      <rPr>
        <sz val="13"/>
        <rFont val="Times New Roman"/>
        <family val="1"/>
      </rPr>
      <t>056083004620 ngày 22/2/2024 do Cục CSQLHC về TTXH cấp cho ông Nguyễn Văn Tâm;</t>
    </r>
    <r>
      <rPr>
        <b/>
        <sz val="13"/>
        <rFont val="Times New Roman"/>
        <family val="1"/>
      </rPr>
      <t xml:space="preserve">
</t>
    </r>
    <r>
      <rPr>
        <sz val="13"/>
        <rFont val="Times New Roman"/>
        <family val="1"/>
      </rPr>
      <t>- Địa chỉ thường trú: 53 Núi Cấm 2, Vĩnh Thái, Nha Trang, Khánh Hòa (nay là phường Nam Nha Trang) (không thuộc vị trí giải tỏa).
- Địa chỉ thửa đất giải tỏa: Tổ dân phố Vĩnh Xuân, phường Nam Nha Trang, tỉnh Khánh Hòa</t>
    </r>
    <r>
      <rPr>
        <b/>
        <sz val="13"/>
        <rFont val="Times New Roman"/>
        <family val="1"/>
      </rPr>
      <t xml:space="preserve">
- Số điện thoại: 0979.307.861</t>
    </r>
  </si>
  <si>
    <t>- Giấy chứng nhận quyền sử dụng đất, quyền sở hữu tài sản gắn liền với đất số CN13282 ngày 25/9/2025 do Chi nhánh Văn phòng Đăng ký đất đai Nha Trang cấp cho ông Nguyễn Văn Tâm</t>
  </si>
  <si>
    <r>
      <t xml:space="preserve">Hộ ông Nguyễn Ngọc Minh (chết) và bà Mai Thị Lý
- CCCD số </t>
    </r>
    <r>
      <rPr>
        <sz val="13"/>
        <rFont val="Times New Roman"/>
        <family val="1"/>
      </rPr>
      <t>056160004512 do Cục CSQLHC về TTXH cấp ngày 14/8/2021 cho bà Mai Thị Lý;</t>
    </r>
    <r>
      <rPr>
        <b/>
        <sz val="13"/>
        <rFont val="Times New Roman"/>
        <family val="1"/>
      </rPr>
      <t xml:space="preserve">
</t>
    </r>
    <r>
      <rPr>
        <sz val="13"/>
        <rFont val="Times New Roman"/>
        <family val="1"/>
      </rPr>
      <t>- Địa chỉ thường trú: thôn Đất Lành, Vĩnh Thái, Nha Trang, Khánh Hòa (nay là phường Nam Nha Trang) (không thuộc vị trí giải tỏa).
- Địa chỉ thửa đất giải tỏa: Tổ dân phố Vĩnh Xuân, phường Nam Nha Trang, tỉnh Khánh Hòa</t>
    </r>
    <r>
      <rPr>
        <b/>
        <sz val="13"/>
        <rFont val="Times New Roman"/>
        <family val="1"/>
      </rPr>
      <t xml:space="preserve">
- Số điện thoại: 0704.052.544</t>
    </r>
  </si>
  <si>
    <t xml:space="preserve">- Giấy xác nhận về thửa đất bị thu hồi để phục vụ cho công tác bồi thường,  hỗ trợ,  tái định cư khi Nhà nước thu hồi đất số 13090/GXN–KTHTĐT ngày 8/10/2026 của Phòng Kinh tế Hạ tầng Đô thị phường Nam Nha Trang;
</t>
  </si>
  <si>
    <t>- Giấy chứng nhận quyền sử dụng đất số 00822QSDĐ/VT-NT ngày 12/11/2001 do UBND thành phố Nha Trang cấp cho hộ ông Nguyễn Ngọc Minh và bà Mai Thị Lý</t>
  </si>
  <si>
    <t xml:space="preserve"> - Tổng diện tích (Thửa 152/tờ 11)</t>
  </si>
  <si>
    <t>Căn cứ theo khoản 2 Điều 101 Luật Đất đai 2024 không bồi thường. Hộ gia đình có trách nhiệm bàn giao mặt bằng cho dự án</t>
  </si>
  <si>
    <t>2 - Bồi thường về đất:</t>
  </si>
  <si>
    <t>1- Không bồi thường về đất</t>
  </si>
  <si>
    <t>- Phần diện tích 54,9m2 thuộc đất mương do Nhà nước
 quản lý theo hồ sơ địa chính năm 2002</t>
  </si>
  <si>
    <t>- Biên bản kiểm kê khối lượng giải tỏa ngày
 24/3/2026 của Tổ công tác;</t>
  </si>
  <si>
    <t>Diện tích tính hỗ trợ: 930,0m²</t>
  </si>
  <si>
    <r>
      <t xml:space="preserve">Ông Trần Văn Truyền và bà Lê Thị Tuyết Mai
- CCCD số </t>
    </r>
    <r>
      <rPr>
        <sz val="13"/>
        <rFont val="Times New Roman"/>
        <family val="1"/>
      </rPr>
      <t>056071009930 ngày 14/8/2021 do Cục CSQLHC về TTXH cấp cho ông Trần Văn Truyền;</t>
    </r>
    <r>
      <rPr>
        <b/>
        <sz val="13"/>
        <rFont val="Times New Roman"/>
        <family val="1"/>
      </rPr>
      <t xml:space="preserve">
- CCCD số </t>
    </r>
    <r>
      <rPr>
        <sz val="13"/>
        <rFont val="Times New Roman"/>
        <family val="1"/>
      </rPr>
      <t xml:space="preserve">056170008414 ngày 14/8/2021 do Cục CSQLHC về TTXH cấp cho bà Lê Thị Tuyết Mai
</t>
    </r>
    <r>
      <rPr>
        <b/>
        <sz val="13"/>
        <rFont val="Times New Roman"/>
        <family val="1"/>
      </rPr>
      <t xml:space="preserve">
</t>
    </r>
    <r>
      <rPr>
        <sz val="13"/>
        <rFont val="Times New Roman"/>
        <family val="1"/>
      </rPr>
      <t>- Địa chỉ thường trú: thôn Vĩnh Xuân, Vĩnh Thái, Nha Trang, Khánh Hòa (nay là phường Nam Nha Trang) (không thuộc vị trí giải tỏa).
- Địa chỉ thửa đất giải tỏa: Tổ dân phố Vĩnh Xuân, phường Nam Nha Trang, tỉnh Khánh Hòa</t>
    </r>
    <r>
      <rPr>
        <b/>
        <sz val="13"/>
        <rFont val="Times New Roman"/>
        <family val="1"/>
      </rPr>
      <t xml:space="preserve">
- Số điện thoại: 0799.404.708 - 0896.463.704</t>
    </r>
  </si>
  <si>
    <t>- Phần diện tích 198,2m2 thuộc đất mương nước do Nhà nước quản lý theo hồ sơ địa chính năm 2002</t>
  </si>
  <si>
    <t>- Giấy chứng nhận quyền sử dụng đất, quyền sở hữu nhà ở và tài sản khác gắn liền với đất số CH00419/22402 ngày 16/9/2011 do UBND thành phố Nha Trang cấp cho ông Trần Văn Truyền và bà Lê Thị Tuyết Mai;</t>
  </si>
  <si>
    <t>Diện tích tính hỗ trợ: 1.920,0m²</t>
  </si>
  <si>
    <t>Hộ ông Nguyễn Văn Đồng và bà Ngô Thị Dĩ</t>
  </si>
  <si>
    <t>Ông Nguyễn Thanh Tâm và bà Phạm Thị Thu Trang</t>
  </si>
  <si>
    <t>Ông Trần Văn Truyền và bà Lê Thị Tuyết Mai</t>
  </si>
  <si>
    <t>Ông Nguyễn Văn Tâm</t>
  </si>
  <si>
    <t>Hộ ông Nguyễn Ngọc Minh (chết) và bà Mai Thị Lý</t>
  </si>
  <si>
    <t xml:space="preserve">- Giấy xác nhận về thửa đất bị thu hồi để phục vụ cho công tác bồi thường,  hỗ trợ,  tái định cư khi Nhà nước thu hồi đất số 13328 /GXN–KTHTĐT ngày 12/10/2026 của Phòng Kinh tế Hạ tầng Đô thị phường Nam Nha Trang xác nhận. 
</t>
  </si>
  <si>
    <r>
      <t xml:space="preserve">Hộ ông Nguyễn Quang Thế và bà Lê Thị Hỷ
</t>
    </r>
    <r>
      <rPr>
        <sz val="13"/>
        <color theme="1"/>
        <rFont val="Times New Roman"/>
        <family val="1"/>
      </rPr>
      <t>- CCCD số 048165005218 cấp ngày 14/3/2025 do Cục CSQLHC về TTXH  cấp cho Bà Lê Thị Hỷ;
- CCCD số 056063006783 cấp ngày 01/9/2021 do Cục CSQLHC về TTXH  cấp cho ông Nguyễn Quang Thế;
- Địa chỉ thường trú: 
Số nhà 31A Đường 2/4, Vạn Thạnh, Nha Trang, Khánh Hòa (nay là phường Nha Trang) (không thuộc vị trí giải toả)
- Địa chỉ thửa đất giải tỏa: Tổ dân phố Vĩnh Xuân, phường Nam Nha Trang, tỉnh Khánh Hòa</t>
    </r>
    <r>
      <rPr>
        <b/>
        <sz val="13"/>
        <color theme="1"/>
        <rFont val="Times New Roman"/>
        <family val="1"/>
      </rPr>
      <t xml:space="preserve">
- Số điện thoại:  0905127838</t>
    </r>
  </si>
  <si>
    <t xml:space="preserve">I- Giấy xác nhận về thửa đất bị thu hồi để phục vụ cho công tác bồi thường,  hỗ trợ,  tái định cư khi Nhà nước thu hồi đất số 13329/GXN-KTHTĐT, 13320/GXN-KTHTĐT, 13331/GXN-KTHTĐT ngày 12/10/2026 của Phòng Kinh tế hạ tầng và đô thị phường Nam Nha Trang. </t>
  </si>
  <si>
    <t xml:space="preserve"> - Diện tích (Thửa 204/11)</t>
  </si>
  <si>
    <t>* Tỷ lệ giải tỏa</t>
  </si>
  <si>
    <t xml:space="preserve"> - Diện tích (Thửa 265/11)</t>
  </si>
  <si>
    <t xml:space="preserve"> - Diện tích (Thửa 314/11)</t>
  </si>
  <si>
    <t>1- Không bồi thường về đất</t>
  </si>
  <si>
    <t>Thửa 204 tờ 11</t>
  </si>
  <si>
    <t>Căn cứ theo khoản 2 Điều 101 Luật Đất đai 2024 không bồi thường. Hộ gia đình có trách nhiệm bàn giao mặt bằng.</t>
  </si>
  <si>
    <t xml:space="preserve">- Phần diện tích 55,7 m² thuộc đất giao thông do Nhà nước quản lý theo hồ sơ địa chính năm 2015 </t>
  </si>
  <si>
    <t>Thửa 314 tờ 11</t>
  </si>
  <si>
    <t>- Phần diện tích 326,6m2 thuộc đất thủy lợi do Nhà nước quản lý theo hồ sơ địa chính năm 2015</t>
  </si>
  <si>
    <t>2- Bồi thường về Đất:</t>
  </si>
  <si>
    <t xml:space="preserve"> * Cơ sở pháp lý áp dụng:
- Điều 95, Điều 96, Điều 176 của Luật đất đai năm 2024; 
- Điều 05, Điều 06, Điều 12 Nghị định 88/2024/NĐ-CP ngày 15/7/ 2024 của Chính phủ quy định về bồi thường, hỗ trợ và tái định cư khi Nhà nước thu hồi đất.  
- Điều 3 Nghị Quyết số 254/2025/QH15 của Quốc Hội về việc quy định một số cơ chế, chính sách tháo gỡ khó khăn, vướng mắc trong tổ chức thi hành Luật Đất đai. 
- Quyết định số 36/QĐ-UBND ngày 09/7/2025 của Chủ tịch UBND phường Nam Nha Trang về việc phê duyệt giá đất cụ thể để tính bồi thường khi Nhà nước thu hồi đất để thực hiện dự án Khu đô thị hỗn hợp thành phố Nha Trang. 
- Căn cứ Công văn số 4323/UBND-VP ngày 21/7/2026 của UBND phường Nam Nha Trang về việc triển khai áp dụng giá đất để tính bồi thường các dự án trên địa bàn phường Nam Nha Trang. 
</t>
  </si>
  <si>
    <t>- Bồi thường đất nuôi trồng thủy sản</t>
  </si>
  <si>
    <t>Đơn giá đất thuộc địa bàn phường Nam Nha Trang: 758.000 đ/m².</t>
  </si>
  <si>
    <t>3- Bồi thường chi phí đầu tư vào đất:</t>
  </si>
  <si>
    <t>Căn cứ Điều 107 Luật Đất đai 2024: Không bồi thường chi phí đầu tư vào đất do đã được bồi thường về đất.</t>
  </si>
  <si>
    <t xml:space="preserve"> * Căn cứ Điều 102, 105 Luật đất đai năm 2024, Điều 14 Nghị định số 88/2024/NĐ-CP ngày 15/7/2024 của Chính phủ, Điều 5 Quyết định số 17/2024/QĐ-UBND ngày 29/8/2024 của UBND tỉnh Khánh Hòa </t>
  </si>
  <si>
    <t xml:space="preserve">* Đơn giá áp dụng theo Quyết định số 08/2026/QĐ-UBND ngày 22/01/2026 và Quyết định số 12/2026/QĐ-UBND ngày 24/02/2026 của UBND tỉnh Khánh Hòa; Văn bản số 2093/SXD-KTVLXD ngày 05/03/2026 của Sở Xây dựng. 
</t>
  </si>
  <si>
    <t>- Thửa 204:</t>
  </si>
  <si>
    <t>- Giếng khoan phi 90 sâu 32m (2 cái)</t>
  </si>
  <si>
    <t>- Hộc đìa xây đá chẻ, khối tích: 
+ (12,4 x 1,7 x 0,2) = 4,216 m³
+ (6,4 x 1,7 x 0,2) = 2,176 m³</t>
  </si>
  <si>
    <t>Áp STT 49, Mục C, Quyết định 08/2026/QĐ-UBND ngày 22/01/2026. Đơn giá 3.975.098đ/m³</t>
  </si>
  <si>
    <t>- Dầm BTCT, khối tích:
+ (12,4 x 0,2 x 0,2) = 0,496 m³
+ (6,4 x 0,4 x 0,2) = 0,512 m³
+ (0,1 x 0,2 x 1) x 6 = 0,12 m³</t>
  </si>
  <si>
    <t>Áp tương đương STT 53 Mục C Quyết định 08/2026/QĐ-UBND ngày 22/01/2026, đơn giá 6.647.284/m³</t>
  </si>
  <si>
    <t>- Hàng rào trụ BTCT kết hợp lưới kẽm gai 3 dây tính từ mặt móng dài 72,42m cao 1,8m</t>
  </si>
  <si>
    <t>- Thửa 265:</t>
  </si>
  <si>
    <t>- Kè tường xây đá chẻ, khối tích: (8,7 x 0,2 x 1,6) x 2 = 5,57 m³</t>
  </si>
  <si>
    <t>- Giếng khoan phi 90 sâu 32m</t>
  </si>
  <si>
    <t>- Thửa 314:</t>
  </si>
  <si>
    <t>- Kè tường xây đá chẻ, khối tích: (0,8 x 0,2 x 1,65) x 2 = 0,53 m³</t>
  </si>
  <si>
    <t>- Giếng khoan phi 90 sâu 34m</t>
  </si>
  <si>
    <t>- Nhà tạm cột kèo gỗ, mái tôn, vách tôn, nền xi măng. DT: 4,4 x 5,6 = 24,64m²XD</t>
  </si>
  <si>
    <t>m²XD</t>
  </si>
  <si>
    <t xml:space="preserve"> 2/ Cây trồng.</t>
  </si>
  <si>
    <r>
      <t>- Đơn giá bồi thường, hỗ trợ thiệt hại đối với cây trồng, vật nuôi khi Nhà nước thu hồi đất trên địa bàn tỉnh Khánh Hoà áp dụng theo Quyết định số</t>
    </r>
    <r>
      <rPr>
        <b/>
        <i/>
        <sz val="13"/>
        <color theme="1"/>
        <rFont val="Times New Roman"/>
        <family val="1"/>
      </rPr>
      <t xml:space="preserve"> </t>
    </r>
    <r>
      <rPr>
        <i/>
        <sz val="13"/>
        <color theme="1"/>
        <rFont val="Times New Roman"/>
        <family val="1"/>
      </rPr>
      <t xml:space="preserve">35/2026/QĐ-UBND ngày 29/4/2026 của UBND tỉnh Khánh Hòa.
- Căn cứ Thông báo số 4004/TB-UBND ngày 8/7/2026 của UBND phường Nam Nha Trang. </t>
    </r>
  </si>
  <si>
    <t>- Keo lá tràm 3 năm</t>
  </si>
  <si>
    <t>- Bạch đàn 5 năm</t>
  </si>
  <si>
    <t>(Áp tương đương giá cây bạch đàn 3 năm)</t>
  </si>
  <si>
    <t>- Bạch đàn 8 năm</t>
  </si>
  <si>
    <t>- Bàng loại A</t>
  </si>
  <si>
    <t>(Áp tương đương giá cây bồ quân loại A)</t>
  </si>
  <si>
    <t>3- Vật nuôi:</t>
  </si>
  <si>
    <t xml:space="preserve">Vật nuôi tới thời kỳ thu hoạch nên không bồi thường, hỗ trợ theo Phụ lục IV ban hành kèm theo Quyết định số 35/2026/QĐ-UBND ngày 04/5/2024 của UBND tỉnh Khánh Hòa					</t>
  </si>
  <si>
    <t>- Thửa 203:</t>
  </si>
  <si>
    <t>- Trên phần diện tích mặt nước, hộ dân đang nuôi tôm và cua</t>
  </si>
  <si>
    <t>III/ Chính sách hỗ trợ (1+2):</t>
  </si>
  <si>
    <r>
      <rPr>
        <b/>
        <sz val="13"/>
        <color theme="1"/>
        <rFont val="Times New Roman"/>
        <family val="1"/>
      </rPr>
      <t>1- Hỗ trợ ổn định đời sống:</t>
    </r>
  </si>
  <si>
    <t>* Căn cứ Điều 108 Luật đất đai năm 2024.
*Áp dụng điểm a và điểm c khoản 1 Điều 19 Nghị định số 88/2024/NĐ-CP ngày 15/7/2024 của Chính phủ.
*Giá gạo được áp dụng theo Văn bản số 9017/STC-QLG&amp;CS ngày 03/7/2026 của Sở Tài chính tỉnh Khánh Hòa V/v giá gạo để tính hỗ trợ ổn định đời sống và ổn định sản xuất. Đơn giá: 13.438đ/kg</t>
  </si>
  <si>
    <r>
      <t xml:space="preserve">Thu hồi </t>
    </r>
    <r>
      <rPr>
        <b/>
        <sz val="13"/>
        <color theme="1"/>
        <rFont val="Times New Roman"/>
        <family val="1"/>
      </rPr>
      <t xml:space="preserve">trên 70% </t>
    </r>
    <r>
      <rPr>
        <sz val="13"/>
        <color theme="1"/>
        <rFont val="Times New Roman"/>
        <family val="1"/>
      </rPr>
      <t xml:space="preserve">diện tích đất nông nghiệp đang sử dụng và không phải di chuyển chỗ ở: Hỗ trợ 2 khẩu. 
(30kg/tháng x 12 tháng x 2 nhân khẩu) = 720 kg </t>
    </r>
  </si>
  <si>
    <t xml:space="preserve">* Giá đất được áp dụng theo Điều 7 tại quy định về bảng giá đất lần đầu áp dụng từ 01/01/2026 trên địa bàn tỉnh Khánh Hòa ban hành kèm theo Nghị Quyết số 15/2025/NQ-HĐND ngày 18/12/2025 của Hội đồng nhân dân tỉnh Khánh Hòa. </t>
  </si>
  <si>
    <t>- Hỗ trợ chuyển đổi nghề nghiệp và tạo việc làm tính theo diện tích giải tỏa. Mức hỗ trợ bằng (03) lần giá đất nông nghiệp  trong Bảng giá đất hiện hành của tỉnh Khánh Hòa , đơn giá: 108.000đ/m² x 3 lần = 324.000đ/m²</t>
  </si>
  <si>
    <t xml:space="preserve"> Diện tích tính hỗ trợ: 10.448,1m² </t>
  </si>
  <si>
    <t>IV/ Tái định cư:</t>
  </si>
  <si>
    <r>
      <t xml:space="preserve">Hộ ông Nguyễn Tường Huy và bà Nông Hà Thanh Huyền
</t>
    </r>
    <r>
      <rPr>
        <sz val="13"/>
        <color theme="1"/>
        <rFont val="Times New Roman"/>
        <family val="1"/>
      </rPr>
      <t>- CCCD số 056089000318 ngày 06/4/2021 do Cục CSQLHC về TTXH cấp cho ông Nguyễn Tường Duy;
- CCCD số 056189011446 ngày 28/9/2021  do Cục CSQLHC về TTXH cấp cho Nông Hà Thanh Huyền;</t>
    </r>
    <r>
      <rPr>
        <b/>
        <sz val="13"/>
        <color theme="1"/>
        <rFont val="Times New Roman"/>
        <family val="1"/>
      </rPr>
      <t xml:space="preserve">
- </t>
    </r>
    <r>
      <rPr>
        <sz val="13"/>
        <color theme="1"/>
        <rFont val="Times New Roman"/>
        <family val="1"/>
      </rPr>
      <t>Địa chỉ thường trú: 
+ Ông Nguyễn Tường Huy: 4A Cao Bá Quát, Phước Tân, Nha Trang (nay là phường Nha Trang) (không thuộc vị trí giải toả)
+ Bà Nông Hà Thanh Huyền: 100 Nguyễn Thị Định, Phước Long, Nha Trang (nay là phường Nam Nha Trang) (không thuộc vị trí giải toả)</t>
    </r>
    <r>
      <rPr>
        <b/>
        <sz val="13"/>
        <color theme="1"/>
        <rFont val="Times New Roman"/>
        <family val="1"/>
      </rPr>
      <t xml:space="preserve">
- Địa chỉ giải toả: 
</t>
    </r>
    <r>
      <rPr>
        <sz val="13"/>
        <color theme="1"/>
        <rFont val="Times New Roman"/>
        <family val="1"/>
      </rPr>
      <t xml:space="preserve">Tổ dân phố Vĩnh Xuân, phường Nam Nha Trang
 </t>
    </r>
    <r>
      <rPr>
        <b/>
        <sz val="13"/>
        <color theme="1"/>
        <rFont val="Times New Roman"/>
        <family val="1"/>
      </rPr>
      <t xml:space="preserve">
- Số điện thoại: </t>
    </r>
    <r>
      <rPr>
        <sz val="13"/>
        <color theme="1"/>
        <rFont val="Times New Roman"/>
        <family val="1"/>
      </rPr>
      <t>0905127838</t>
    </r>
    <r>
      <rPr>
        <b/>
        <sz val="13"/>
        <color theme="1"/>
        <rFont val="Times New Roman"/>
        <family val="1"/>
      </rPr>
      <t xml:space="preserve">
</t>
    </r>
  </si>
  <si>
    <t xml:space="preserve">I- Giấy xác nhận về thửa đất bị thu hồi để phục vụ cho công tác bồi thường,  hỗ trợ,  tái định cư khi Nhà nước thu hồi đất số 13327/GXN–KTHTĐT ngày 12/10/2026 của Phòng Kinh tế, hạ tầng và Đô thị phường Nam Nha Trang.  </t>
  </si>
  <si>
    <t xml:space="preserve"> - Tổng diện tích (Thửa 244/11)</t>
  </si>
  <si>
    <t>1- Không bồi thường về Đất:</t>
  </si>
  <si>
    <t xml:space="preserve">Đất do Nhà nước quản lý. Căn cứ theo khoản 2, khoản 4 Điều 101 Luật Đất đai 2024 không bồi thường. Hộ gia đình có trách nhiệm bàn giao mặt bằng cho dự án. </t>
  </si>
  <si>
    <t xml:space="preserve">+ Phần diện tích 467,1m² thuộc đất thủy lợi do Nhà nước quản lý theo hồ sơ địa chính năm 2015. 
</t>
  </si>
  <si>
    <t xml:space="preserve"> Đơn giá đất thuộc địa bàn phường Nam Nha Trang: 758.000 đ/m².</t>
  </si>
  <si>
    <t xml:space="preserve"> * Căn cứ Điều 102, 105 Luật đất đai năm 2024, Điều 14 Nghị định số 88/2024/NĐ-CP ngày 15/7/2024 của Chính phủ, Điều 5 Quyết định số 17/2024/QĐ-UBND ngày 29/8/2024 và Điều 10 Quyết định số 32/2026/QĐ-UBND ngày 29/4/2026 của UBND tỉnh Khánh Hòa </t>
  </si>
  <si>
    <t xml:space="preserve">*  Đơn giá áp dụng theo Quyết định số 08/2026/QĐ-UBND ngày 22/01/2026 và Quyết định số 12/2026/QĐ-UBND ngày 24/02/2026 của UBND tỉnh Khánh Hòa; Văn bản số 2093/SXD-KTVLXD ngày 05/03/2026 của Sở Xây dựng. </t>
  </si>
  <si>
    <t>- Mái che cột kèo gỗ mái lợp tôn nền đất. DT: 3,5 x 2,4 = 8,4m²</t>
  </si>
  <si>
    <t xml:space="preserve">Áp giá STT 02, Mục C, theo Quyết định số 08/2026/QĐ-UBND ngày 22/01/2026. Đơn giá: 409.513đ/m²XD. </t>
  </si>
  <si>
    <t>- Hộc đìa xây đá chẻ có khối tích (15,2 x 1,8 x 0,2) = 5,472m³</t>
  </si>
  <si>
    <t>- Dầm BTCT, khối tích (30,4 x 0,2 x 0,2) = 1,216m³</t>
  </si>
  <si>
    <t>- Dầm BTCT, khối tích (0,1 x 0,2 x 9) = 0,18m³</t>
  </si>
  <si>
    <t>- Hàng rào trụ BTCT kết hợp lưới B40 + lưới kẽm gai 3 dây tính  từ mặt móng xây đá chẻ dài 58,36m cao 1,8m</t>
  </si>
  <si>
    <t>2. Cây trồng:</t>
  </si>
  <si>
    <t>- Căn cứ Điều 103 Luật đất đai năm 2024</t>
  </si>
  <si>
    <r>
      <t>- Đơn giá bồi thường, hỗ trợ thiệt hại đối với cây trồng, vật nuôi khi Nhà nước thu hồi đất trên địa bàn tỉnh Khánh Hoà áp dụng theo Quyết định số</t>
    </r>
    <r>
      <rPr>
        <b/>
        <i/>
        <sz val="13"/>
        <color theme="1"/>
        <rFont val="Times New Roman"/>
        <family val="1"/>
      </rPr>
      <t xml:space="preserve"> </t>
    </r>
    <r>
      <rPr>
        <i/>
        <sz val="13"/>
        <color theme="1"/>
        <rFont val="Times New Roman"/>
        <family val="1"/>
      </rPr>
      <t>35/2026/QĐ-UBND ngày 4/5/2026 của UBND tỉnh Khánh Hòa.
- Thông báo số 4004/TB-UBND ngày 8/7/2026 của UBND phường Nam Nha Trang</t>
    </r>
  </si>
  <si>
    <t xml:space="preserve">cây </t>
  </si>
  <si>
    <t>- Bồ kết loại A</t>
  </si>
  <si>
    <r>
      <t xml:space="preserve">Thu hồi </t>
    </r>
    <r>
      <rPr>
        <b/>
        <sz val="13"/>
        <color theme="1"/>
        <rFont val="Times New Roman"/>
        <family val="1"/>
      </rPr>
      <t xml:space="preserve">trên 70% </t>
    </r>
    <r>
      <rPr>
        <sz val="13"/>
        <color theme="1"/>
        <rFont val="Times New Roman"/>
        <family val="1"/>
      </rPr>
      <t xml:space="preserve">diện tích đất nông nghiệp đang sử dụng và không phải di chuyển chỗ ở (2 khẩu): 
(30kg/tháng x 12 tháng x 2 nhân khẩu) = 720 kg </t>
    </r>
  </si>
  <si>
    <t xml:space="preserve">* Áp dụng khoản 1 Điều 13 Quyết định số 17/2024/QĐ-UBND ngày 29/8/2024 của UBND tỉnh Khánh Hòa. </t>
  </si>
  <si>
    <t xml:space="preserve"> * Căn cứ Văn bản số 1718/UBND-VP ngày 21/10/2025 của UBND phường Nam Nha Trang về việc áp dụng chính sách hỗ trợ chuyển đổi nghề. 
* Giá đất được áp dụng tại Nghị quyết số 15/2025/NQ-HĐND ngày 18/01/2026 của HĐND tỉnh Khánh Hòa
- Hỗ trợ chuyển đổi nghề nghiệp và tạo việc làm tính theo diện tích giải tỏa. Mức hỗ trợ bằng (03) lần giá đất nông nghiệp trong Bảng giá đất hiện hành của tỉnh Khánh Hòa, đơn giá: 108.000đ/m² x 3  lần = 324.000đ/m².</t>
  </si>
  <si>
    <t xml:space="preserve">Diện tích tính hỗ trợ: 4.237,9 m² </t>
  </si>
  <si>
    <t xml:space="preserve">V/ Tái định cư: </t>
  </si>
  <si>
    <t>Hộ gia đình không đủ điều kiện bố trí tái định cư không bị thu hồi đất ở và không phải di chuyển chỗ ở.</t>
  </si>
  <si>
    <r>
      <t xml:space="preserve">Bà Hàng Thị Thanh Nga
- Số CCCD: </t>
    </r>
    <r>
      <rPr>
        <sz val="13"/>
        <color theme="1"/>
        <rFont val="Times New Roman"/>
        <family val="1"/>
      </rPr>
      <t xml:space="preserve">056163005324 Ngày cấp: 16/9/2021 – Cơ quan cấp: Cục CSQLHC về TTXH – Người được cấp: Bà Hàng Thị Thanh Nga
- Địa chỉ thường trú:
86 Phan Bội Châu, Vạn Thạnh, Nha Trang, Khánh Hòa (nay là phường Nha Trang) (không thuộc vị trí giải tỏa).
- Địa chỉ thửa đất giải tỏa: Tổ dân phố Vĩnh Xuân, phường Nam Nha Trang, tỉnh Khánh Hòa
- Số điện thoại:  0703127771
</t>
    </r>
  </si>
  <si>
    <t xml:space="preserve">- Giấy xác nhận về thửa đất bị thu hồi để phục vụ cho công tác bồi thường,  hỗ trợ,  tái định cư khi Nhà nước thu hồi đất số 13104/GXN-KTHTĐT ngày 08/10/2026 của Phòng Kinh tế Hạ tầng Đô thị phường Nam Nha Trang;
</t>
  </si>
  <si>
    <t xml:space="preserve"> - Tổng diện tích (Thửa 212/tờ 45)</t>
  </si>
  <si>
    <t>+ Tỷ lệ giải toả:</t>
  </si>
  <si>
    <t xml:space="preserve"> * Cơ sở pháp lý áp dụng:
- Điều 95, Điều 96, Điều 176 của Luật đất đai năm 2024; 
- Điều 05, Điều 06, Điều 12 Nghị định 88/2024/NĐ-CP ngày 15/7/ 2024 của Chính phủ quy định về bồi thường, hỗ trợ và tái định cư khi Nhà nước thu hồi đất.  
- Điều 3 Nghị Quyết số 254/2025/QH15 của Quốc Hội về việc quy định một số cơ chế, chính sách tháo gỡ khó khăn, vướng mắc trong tổ chức thi hành Luật Đất đai. 
- Quyết định số 3105/QĐ-UBND ngày 31/12/2025 của Chủ tịch UBND phường Nam Nha Trang về việc phê duyệt kết quả thẩm định giá đất cụ thể để tính bồi thường khi Nhà nước thu hồi đất để thực hiện dự án Khu đô thị hỗn hợp thành phố Nha Trang. 
- Căn cứ Công văn số 4323/UBND-VP ngày 21/7/2026 của UBND phường Nam Nha Trang về việc triển khai áp dụng giá đất để tính bồi thường các dự án trên địa bàn phường Nam Nha Trang. 
</t>
  </si>
  <si>
    <t>- Bồi thường đất trồng cây lâu năm</t>
  </si>
  <si>
    <t xml:space="preserve"> Đơn giá đất thuộc địa bàn phường Nam Nha Trang: 1.188.000 đ/m².</t>
  </si>
  <si>
    <t xml:space="preserve"> * Căn cứ Điều 102, 105 Luật đất đai năm 2024, Điều 14 Nghị định số 88/2024/NĐ-CP ngày 15/7/2024 của Chính phủ, Điều 5 Quyết định số 17/2024/QĐ-UBND ngày 29/8/2024 của UBND tỉnh Khánh Hòa 
* Đơn giá áp dụng theo Quyết định số 08/2026/QĐ-UBND ngày 22/01/2026 và Quyết định số 12/2026/QĐ-UBND ngày 24/02/2026 của UBND tỉnh Khánh Hòa; Văn bản số 2093/SXD-KTVLXD ngày 05/03/2026 của Sở Xây dựng.  </t>
  </si>
  <si>
    <t>- Tường rào xây gạch cao 0,6m kết hợp lưới B40 cao 1,5m dài 11,2md</t>
  </si>
  <si>
    <t>Áp STT 11 Muc C, Quyết định số 08/2026/QĐ-UBND ngày 22/01/2026. Đơn giá điều chỉnh giảm 8,5% do cao 0,6m theo quy định tại điểm 12 Phụ lục của Văn bản số 2093/SXD-KTVLXD ngày 5/3/2026. Đơn giá bồi thường: 537.955 x (1 - 0,085) =  492.229đ/md</t>
  </si>
  <si>
    <t>- Cổng trụ gạch cao 2m, cánh thép hình dài 2,4m</t>
  </si>
  <si>
    <t>Áp STT 13 Muc C, Quyết định số 08/2026/QĐ-UBND ngày 22/01/2026. Đơn giá 3.855.960đ/md</t>
  </si>
  <si>
    <t xml:space="preserve">2- Cây trồng. </t>
  </si>
  <si>
    <r>
      <t>- Đơn giá bồi thường, hỗ trợ thiệt hại đối với cây trồng, vật nuôi khi Nhà nước thu hồi đất trên địa bàn tỉnh Khánh Hoà áp dụng theo Quyết định số</t>
    </r>
    <r>
      <rPr>
        <b/>
        <i/>
        <sz val="13"/>
        <rFont val="Times New Roman"/>
        <family val="1"/>
      </rPr>
      <t xml:space="preserve"> </t>
    </r>
    <r>
      <rPr>
        <i/>
        <sz val="13"/>
        <rFont val="Times New Roman"/>
        <family val="1"/>
      </rPr>
      <t>35/2026/QĐ-UBND ngày 04/5/2026 của UBND tỉnh Khánh Hòa.
- Thông báo số 4004/TB-UBND ngày 8/7/2026 của UBND phường Nam Nha Trang</t>
    </r>
  </si>
  <si>
    <t>- Trứng cá loại A</t>
  </si>
  <si>
    <t>- Trứng cá loại B</t>
  </si>
  <si>
    <t>- Cây ổi loại C</t>
  </si>
  <si>
    <t>- Cây ổi loại B</t>
  </si>
  <si>
    <t xml:space="preserve">- Cây lá lốt </t>
  </si>
  <si>
    <t>(Áp giá Cây gia vị hằng năm khác (riềng, tía tô, rau
mùi, rau húng, mùi tàu/ngò gai, rau thì là,…)</t>
  </si>
  <si>
    <t xml:space="preserve">Diện tích tính hỗ trợ: 247,2 m² </t>
  </si>
  <si>
    <t xml:space="preserve"> - Tổng diện tích (Thửa 204 + 265 + 314/11)</t>
  </si>
  <si>
    <t>Ghi chú: Phần diện tích 217,3m2 đã được UBND phường Nam Nha Trang ban hành Quyết định số 2589/QĐ-UBND ngày 23/6/2026 về việc phê duyệt giá đất cụ thể tính tiền bồi thường và phương án bồi thường, hỗ trợ, tái định cư đối với hộ bà lê Thị Hỷ khi Nhà nước thu hồi đất thực hiện dự án Trụ sở làm việc Công an tỉnh Khánh Hòa và Quyết định thu hồi đất số 3484/QĐ-UBND ngày 10/8/2026</t>
  </si>
  <si>
    <t>- Biên bản kiểm kê ngày 16/3/2026; 23/9/2026 của Tổ công tác</t>
  </si>
  <si>
    <t>Áp STT 29 Mục C Quyết định 08/2026/QĐ-UBND ngày 22/01/2026, đơn giá 1.016.519 đ/m sâu</t>
  </si>
  <si>
    <t>Áp STT 48, Mục C, Quyết định 08/2026/QĐ-UBND ngày 22/01/2026. Đơn giá 3.096.280đ/m³</t>
  </si>
  <si>
    <t>Áp STT 12.1 Mục C Quyết định 08/2026/QĐ-UBND ngày 22/01/2026. Đơn giá điều chỉnh tăng 15% do cao 1,8m và trụ BTCT theo quy định tại điểm 12, Phụ lục của Văn bản số 2093/SXD-KTVLXD ngày 05/03/2026 của Sở Xây dựng. Đơn giá: 366.132 x (1+0,15) = 421.052đ/m dài</t>
  </si>
  <si>
    <t>Áp STT 12.1, Mục C, Quyết định 08/2026/QĐ-UBND ngày 22/01/2026. Đơn giá 366.132đ/m dài</t>
  </si>
  <si>
    <t>- Tường rào cọc gỗ (rào kẽm gai 3 dây) cao 1,5m dài 187,9m</t>
  </si>
  <si>
    <t>Áp STT 16 Mục A Quyết định 08/2026/QĐ-UBND ngày 22/01/2026. Đơn giá điều chỉnh tăng 8,5% do nền xi măng theo quy định tại điểm 12, Phụ lục của Văn bản số 2093/SXD-KTVLXD ngày 05/03/2026 của Sở Xây dựng. Đơn giá 2.401.296 x (1+0,085) = 2.605.406đ/m²XD</t>
  </si>
  <si>
    <t>7</t>
  </si>
  <si>
    <t/>
  </si>
  <si>
    <t>Ghi chú: Phần diện tích 213,8m² đã được UBND phường Nam Nha Trang ban hành Quyết định số 2590/QĐ-UBND ngày 23/6/2026 về việc phê duyệt giá đất cụ thể tính tiền bồi thường và phương án bồi thường, hỗ trợ, tái định cư đối với hộ ông Nguyễn Tường Huy khi Nhà nước thu hồi đất thực hiện dự án Trụ sở làm việc Công an tỉnh Khánh Hòa và Quyết định thu hồi đất số 3487/QĐ-UBND ngày 10/8/2026.</t>
  </si>
  <si>
    <t>- Biên bản kiểm kê ngày 23/9/2026 của Tổ công tác</t>
  </si>
  <si>
    <t xml:space="preserve">Áp giá STT 48, Mục C, theo Quyết định số 08/2026/QĐ-UBND ngày 22/01/2026. Đơn giá: 3.096.280m³. </t>
  </si>
  <si>
    <t>Áp STT 12.2 Mục C Quyết định 08/2026/QĐ-UBND ngày 22/01/2026. Đơn giá điều chỉnh tăng 15% do cao 1,8m và có lưới kẽm gai theo quy định tại điểm 12, Phụ lục của Văn bản số 2093/SXD-KTVLXD ngày 05/03/2026 của Sở Xây dựng. Đơn giá 627.276 x (1+0,15) = 721.367 đ/m dài</t>
  </si>
  <si>
    <t>Áp STT 29 Mục C Quyết định 08/2026/QĐ-UBND ngày 22/01/2026.  Đơn giá 1.016.519 đ/m sâu</t>
  </si>
  <si>
    <t>- Biên bản kiểm kê ngày 24/12/2025 của Tổ công tác</t>
  </si>
  <si>
    <t>(Áp tương đương giá cây ôma loại A)</t>
  </si>
  <si>
    <t>(Áp tương đương giá cây ôma loại B)</t>
  </si>
  <si>
    <t>Hộ ông Nguyễn Quang Thế và bà Lê Thị Hỷ</t>
  </si>
  <si>
    <t>204 + 265 + 314</t>
  </si>
  <si>
    <r>
      <rPr>
        <b/>
        <sz val="13"/>
        <rFont val="Times New Roman"/>
        <family val="1"/>
      </rPr>
      <t>* Thửa 265/11:</t>
    </r>
    <r>
      <rPr>
        <sz val="13"/>
        <rFont val="Times New Roman"/>
        <family val="1"/>
      </rPr>
      <t xml:space="preserve"> Ao đìa, chiều sâu đào đất sâu 2m. </t>
    </r>
  </si>
  <si>
    <r>
      <rPr>
        <b/>
        <sz val="13"/>
        <rFont val="Times New Roman"/>
        <family val="1"/>
      </rPr>
      <t>* Thửa 314/11:</t>
    </r>
    <r>
      <rPr>
        <sz val="13"/>
        <rFont val="Times New Roman"/>
        <family val="1"/>
      </rPr>
      <t xml:space="preserve"> Ao đìa, chiều sâu đào đất sâu 2m. </t>
    </r>
  </si>
  <si>
    <t>Hộ ông Nguyễn Tường Huy và bà Nông Hà Thanh Huyền</t>
  </si>
  <si>
    <t>Bà Hàng Thị Thanh Nga</t>
  </si>
  <si>
    <r>
      <t xml:space="preserve">Hộ ông Nguyễn Ninh và bà Nguyễn Thị Thanh Hồng
- Số CCCD: </t>
    </r>
    <r>
      <rPr>
        <sz val="13"/>
        <color theme="1"/>
        <rFont val="Times New Roman"/>
        <family val="1"/>
      </rPr>
      <t xml:space="preserve">
- Địa chỉ thường trú:
Tổ 3 Vĩnh Điềm Trung, Vĩnh Hiệp, Nha Trang (nay là phường Tây Nha Trang) (không thuộc vị trí giải tỏa).
- Địa chỉ thửa đất giải tỏa: Tổ dân phố Vĩnh Xuân, phường Nam Nha Trang, tỉnh Khánh Hòa
- Số điện thoại:  0979.819.332
</t>
    </r>
  </si>
  <si>
    <t>- Biên bản kiểm kê ngày 22/12/2025 của Tổ công tác</t>
  </si>
  <si>
    <t xml:space="preserve"> - Tổng diện tích (Thửa 326/tờ 11)</t>
  </si>
  <si>
    <t>* Tỷ lệ giải tỏa %</t>
  </si>
  <si>
    <t>1- Không bồi thường về đất:</t>
  </si>
  <si>
    <t xml:space="preserve">+ Phần diện tích 200,8m2 thuộc đất giao thông do Nhà nước quản lý theo hồ sơ địa chính năm 2015. 
</t>
  </si>
  <si>
    <t xml:space="preserve">+ Phần diện tích 304,9m2 thuộc đất thủy lợi do Nhà nước quản lý theo hồ sơ địa chính năm 2015
</t>
  </si>
  <si>
    <t>* Thửa đất số 326/11</t>
  </si>
  <si>
    <t xml:space="preserve">- Hàng rào lưới B40, trụ BTCT cao 2m, dài 315m. </t>
  </si>
  <si>
    <t>Áp STT 3 Muc B, Phụ lục IV, Quyết định số 12/2026/QĐ-UBND ngày 24/02/2026. Đơn giá 65.262đ/m²</t>
  </si>
  <si>
    <t>- Phủ bạt lót chống thấm H.DPE dày 1mm. Diện tích: 70,02 m x 60,44 = 4.232,01m²</t>
  </si>
  <si>
    <t xml:space="preserve">Áp STT 12.2 Mục C, Quyết định số 08/2026/QĐ-UBND ngày 22/01/2026. Đơn giá 627.276đ/m dài. </t>
  </si>
  <si>
    <t xml:space="preserve">- Kè tường xây đá chẻ. Khối tích: (4m x 0,2m x 0,2m)x 2 cống. </t>
  </si>
  <si>
    <t xml:space="preserve">Áp STT 49 Mục C, Quyết định số 08/2026/QĐ-UBND ngày 22/01/2026. Đơn giá 3.975.098đ/m³ </t>
  </si>
  <si>
    <t xml:space="preserve">- Kè tường xây đá chẻ (taluy). Khối tích: (0,8m x 5m x 0,2m)x 4 cái. </t>
  </si>
  <si>
    <t>- Ống buy xi măng, phi (1m x 7m) x 7 cái (ống buy thoát nước kè bê tông)</t>
  </si>
  <si>
    <t>- Trụ điện tròn BTCT. Khối tích (3,14m x 0,2m x 0,2m x 1,2m) x 11 trụ = 1,66m³</t>
  </si>
  <si>
    <t xml:space="preserve">Áp STT 60 Mục C, Quyết định số 08/2026/QĐ-UBND ngày 22/01/2026. Đơn giá 11.101.357đ/m³ </t>
  </si>
  <si>
    <t xml:space="preserve">- Giếng khoan phi 90, sâu 35m, số lượng 12 cái. </t>
  </si>
  <si>
    <t>Áp STT 29 Mục C, Quyết định số 08/2026/QĐ-UBND ngày 22/01/2026. Đơn giá 1.016.519đ/m sâu</t>
  </si>
  <si>
    <r>
      <rPr>
        <b/>
        <sz val="13"/>
        <rFont val="Times New Roman"/>
        <family val="1"/>
      </rPr>
      <t>* Thửa 326/11:</t>
    </r>
    <r>
      <rPr>
        <sz val="13"/>
        <rFont val="Times New Roman"/>
        <family val="1"/>
      </rPr>
      <t xml:space="preserve"> Ao đìa, chiều sâu đào đất sâu 2,5m. </t>
    </r>
  </si>
  <si>
    <t>2- Cây trồng</t>
  </si>
  <si>
    <t>Áp STT 83 Mục C, Quyết định số 08/2026/QĐ-UBND ngày 22/01/2026. Đơn giá 2.972.550đ/m dài</t>
  </si>
  <si>
    <t>* Thửa 326/11</t>
  </si>
  <si>
    <t>(Áp tương đương Bạch đàn 3 năm)</t>
  </si>
  <si>
    <t xml:space="preserve">Không hỗ trợ do đã được hỗ trợ tại thửa đất số 8 tờ 15 theo Quyết định số 1539/QĐ-UBND ngày 16/9/2026 và Quyết định số 1756/QĐ-UBND ngày 30/9/2026 của Chủ tịch UBND phường Nam Nha Trang </t>
  </si>
  <si>
    <t>Hộ ông Nguyễn Ninh và bà Nguyễn Thị Thanh Hồng</t>
  </si>
  <si>
    <t xml:space="preserve">Diện tích tính hỗ trợ: 5.368,0 m² </t>
  </si>
  <si>
    <t xml:space="preserve">9 trường 
hợp / 11 thửa </t>
  </si>
  <si>
    <t>9 trường hợp/11 thửa đất</t>
  </si>
  <si>
    <t xml:space="preserve">- Giấy xác nhận về thửa đất bị thu hồi để phục vụ cho công tác bồi thường,  hỗ trợ,  tái định cư khi Nhà nước thu hồi đất số 13524/GXN-KTHTĐT ngày 15/10/2026 của Phòng Kinh tế Hạ tầng Đô thị phường Nam Nha Trang;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</si>
</sst>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 _₫_-;\-* #,##0\ _₫_-;_-* &quot;-&quot;\ _₫_-;_-@_-"/>
    <numFmt numFmtId="164" formatCode="_-* #,##0.00_-;\-* #,##0.00_-;_-* &quot;-&quot;??_-;_-@_-"/>
    <numFmt numFmtId="165" formatCode="#,##0.0"/>
    <numFmt numFmtId="166" formatCode="_(* #,##0.00_);_(* \(#,##0.00\);_(* &quot;-&quot;??_);_(@_)"/>
    <numFmt numFmtId="167" formatCode="_(* #,##0_);_(* \(#,##0\);_(* &quot;-&quot;??_);_(@_)"/>
    <numFmt numFmtId="168" formatCode="_(* #,##0.0_);_(* \(#,##0.0\);_(* &quot;-&quot;??_);_(@_)"/>
    <numFmt numFmtId="169" formatCode="_(* #.##0.00_);_(* \(#.##0.00\);_(* &quot;-&quot;??_);_(@_)"/>
    <numFmt numFmtId="170" formatCode="0;[Red]0"/>
    <numFmt numFmtId="171" formatCode="#,##0.0_);\(#,##0.0\)"/>
    <numFmt numFmtId="172" formatCode="#,##0.000"/>
  </numFmts>
  <fonts count="52">
    <font>
      <sz val="11"/>
      <color theme="1"/>
      <name val="Calibri"/>
      <family val="2"/>
      <charset val="163"/>
      <scheme val="minor"/>
    </font>
    <font>
      <sz val="11"/>
      <color theme="1"/>
      <name val="Calibri"/>
      <family val="2"/>
      <charset val="163"/>
      <scheme val="minor"/>
    </font>
    <font>
      <b/>
      <sz val="13"/>
      <name val="Times New Roman"/>
      <family val="1"/>
    </font>
    <font>
      <sz val="13"/>
      <name val="Times New Roman"/>
      <family val="1"/>
    </font>
    <font>
      <sz val="10"/>
      <name val="Arial"/>
      <family val="2"/>
    </font>
    <font>
      <sz val="10"/>
      <name val="Arial"/>
      <family val="2"/>
      <charset val="163"/>
    </font>
    <font>
      <i/>
      <sz val="13"/>
      <name val="Times New Roman"/>
      <family val="1"/>
    </font>
    <font>
      <sz val="12"/>
      <name val="VNI-Times"/>
    </font>
    <font>
      <b/>
      <i/>
      <sz val="13"/>
      <name val="Times New Roman"/>
      <family val="1"/>
    </font>
    <font>
      <b/>
      <sz val="13"/>
      <color theme="1"/>
      <name val="Times New Roman"/>
      <family val="1"/>
    </font>
    <font>
      <b/>
      <sz val="14"/>
      <color theme="1"/>
      <name val="Times New Roman"/>
      <family val="1"/>
    </font>
    <font>
      <b/>
      <sz val="12"/>
      <color theme="1"/>
      <name val="Times New Roman"/>
      <family val="1"/>
    </font>
    <font>
      <sz val="14"/>
      <color theme="1"/>
      <name val="Times New Roman"/>
      <family val="1"/>
    </font>
    <font>
      <b/>
      <sz val="14"/>
      <name val="Times New Roman"/>
      <family val="1"/>
    </font>
    <font>
      <b/>
      <sz val="16"/>
      <color theme="1"/>
      <name val="Times New Roman"/>
      <family val="1"/>
    </font>
    <font>
      <sz val="16"/>
      <color theme="1"/>
      <name val="Calibri"/>
      <family val="2"/>
      <charset val="163"/>
      <scheme val="minor"/>
    </font>
    <font>
      <sz val="11"/>
      <color theme="1"/>
      <name val="Calibri"/>
      <family val="2"/>
      <scheme val="minor"/>
    </font>
    <font>
      <sz val="13"/>
      <name val="Calibri"/>
      <family val="2"/>
      <scheme val="minor"/>
    </font>
    <font>
      <b/>
      <sz val="18"/>
      <name val="Times New Roman"/>
      <family val="1"/>
    </font>
    <font>
      <i/>
      <sz val="18"/>
      <name val="Times New Roman"/>
      <family val="1"/>
    </font>
    <font>
      <b/>
      <vertAlign val="superscript"/>
      <sz val="14"/>
      <name val="Times New Roman"/>
      <family val="1"/>
    </font>
    <font>
      <sz val="15"/>
      <name val="Times New Roman"/>
      <family val="1"/>
    </font>
    <font>
      <b/>
      <sz val="16"/>
      <name val="Times New Roman"/>
      <family val="1"/>
    </font>
    <font>
      <b/>
      <sz val="15"/>
      <name val="Times New Roman"/>
      <family val="1"/>
    </font>
    <font>
      <i/>
      <sz val="14"/>
      <name val="Times New Roman"/>
      <family val="1"/>
    </font>
    <font>
      <i/>
      <sz val="15"/>
      <name val="Times New Roman"/>
      <family val="1"/>
    </font>
    <font>
      <sz val="14"/>
      <name val="Times New Roman"/>
      <family val="1"/>
    </font>
    <font>
      <b/>
      <sz val="11"/>
      <name val="Times New Roman"/>
      <family val="1"/>
    </font>
    <font>
      <b/>
      <vertAlign val="superscript"/>
      <sz val="11"/>
      <name val="Times New Roman"/>
      <family val="1"/>
    </font>
    <font>
      <b/>
      <sz val="15"/>
      <name val="Arial"/>
      <family val="2"/>
    </font>
    <font>
      <sz val="11"/>
      <name val="Times New Roman"/>
      <family val="1"/>
    </font>
    <font>
      <sz val="18"/>
      <name val="Times New Roman"/>
      <family val="1"/>
    </font>
    <font>
      <b/>
      <vertAlign val="superscript"/>
      <sz val="18"/>
      <name val="Times New Roman"/>
      <family val="1"/>
    </font>
    <font>
      <sz val="25"/>
      <name val="Times New Roman"/>
      <family val="1"/>
    </font>
    <font>
      <sz val="23"/>
      <name val="Times New Roman"/>
      <family val="1"/>
    </font>
    <font>
      <b/>
      <sz val="23"/>
      <name val="Times New Roman"/>
      <family val="1"/>
    </font>
    <font>
      <b/>
      <i/>
      <sz val="18"/>
      <name val="Times New Roman"/>
      <family val="1"/>
    </font>
    <font>
      <b/>
      <i/>
      <sz val="23"/>
      <name val="Times New Roman"/>
      <family val="1"/>
    </font>
    <font>
      <b/>
      <i/>
      <sz val="18"/>
      <color indexed="8"/>
      <name val="Times New Roman"/>
      <family val="1"/>
    </font>
    <font>
      <b/>
      <sz val="18"/>
      <color indexed="8"/>
      <name val="Times New Roman"/>
      <family val="1"/>
    </font>
    <font>
      <b/>
      <sz val="18"/>
      <color indexed="8"/>
      <name val="Arial"/>
      <family val="2"/>
    </font>
    <font>
      <sz val="18"/>
      <name val="Arial"/>
      <family val="2"/>
    </font>
    <font>
      <sz val="14"/>
      <color rgb="FFFF0000"/>
      <name val="Times New Roman"/>
      <family val="1"/>
    </font>
    <font>
      <sz val="14"/>
      <color theme="0"/>
      <name val="Times New Roman"/>
      <family val="1"/>
    </font>
    <font>
      <b/>
      <sz val="13"/>
      <color rgb="FFFF0000"/>
      <name val="Times New Roman"/>
      <family val="1"/>
    </font>
    <font>
      <sz val="13"/>
      <color rgb="FFFF0000"/>
      <name val="Times New Roman"/>
      <family val="1"/>
    </font>
    <font>
      <sz val="13"/>
      <color theme="1"/>
      <name val="Times New Roman"/>
      <family val="1"/>
    </font>
    <font>
      <i/>
      <sz val="13"/>
      <color theme="1"/>
      <name val="Times New Roman"/>
      <family val="1"/>
    </font>
    <font>
      <b/>
      <i/>
      <sz val="13"/>
      <color theme="1"/>
      <name val="Times New Roman"/>
      <family val="1"/>
    </font>
    <font>
      <sz val="13"/>
      <color theme="1"/>
      <name val="Calibri"/>
      <family val="2"/>
      <scheme val="minor"/>
    </font>
    <font>
      <sz val="13"/>
      <color theme="1"/>
      <name val="Times New Roman"/>
      <family val="1"/>
      <charset val="163"/>
    </font>
    <font>
      <sz val="13"/>
      <color theme="1"/>
      <name val="Calibri"/>
      <family val="2"/>
      <charset val="163"/>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8">
    <xf numFmtId="0" fontId="0" fillId="0" borderId="0"/>
    <xf numFmtId="164"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166" fontId="4" fillId="0" borderId="0" applyFont="0" applyFill="0" applyBorder="0" applyAlignment="0" applyProtection="0"/>
    <xf numFmtId="0" fontId="4" fillId="0" borderId="0"/>
    <xf numFmtId="0" fontId="5" fillId="0" borderId="0"/>
    <xf numFmtId="0" fontId="7" fillId="0" borderId="0"/>
    <xf numFmtId="0" fontId="1" fillId="0" borderId="0"/>
    <xf numFmtId="166" fontId="4" fillId="0" borderId="0" applyFont="0" applyFill="0" applyBorder="0" applyAlignment="0" applyProtection="0"/>
    <xf numFmtId="0" fontId="16" fillId="0" borderId="0"/>
    <xf numFmtId="41" fontId="1" fillId="0" borderId="0" applyFont="0" applyFill="0" applyBorder="0" applyAlignment="0" applyProtection="0"/>
    <xf numFmtId="0" fontId="4" fillId="0" borderId="0"/>
    <xf numFmtId="0" fontId="16" fillId="0" borderId="0"/>
    <xf numFmtId="0" fontId="4" fillId="0" borderId="0"/>
    <xf numFmtId="9" fontId="4" fillId="0" borderId="0" applyFont="0" applyFill="0" applyBorder="0" applyAlignment="0" applyProtection="0"/>
    <xf numFmtId="169" fontId="1" fillId="0" borderId="0" applyFont="0" applyFill="0" applyBorder="0" applyAlignment="0" applyProtection="0"/>
    <xf numFmtId="0" fontId="16" fillId="0" borderId="0"/>
  </cellStyleXfs>
  <cellXfs count="733">
    <xf numFmtId="0" fontId="0" fillId="0" borderId="0" xfId="0"/>
    <xf numFmtId="4" fontId="2" fillId="0" borderId="5" xfId="0" applyNumberFormat="1" applyFont="1" applyBorder="1" applyAlignment="1">
      <alignment horizontal="center" vertical="center"/>
    </xf>
    <xf numFmtId="3" fontId="2" fillId="0" borderId="5" xfId="0" applyNumberFormat="1" applyFont="1" applyBorder="1" applyAlignment="1">
      <alignment horizontal="right" vertical="center" wrapText="1"/>
    </xf>
    <xf numFmtId="4" fontId="3" fillId="0" borderId="5" xfId="0" applyNumberFormat="1" applyFont="1" applyBorder="1" applyAlignment="1">
      <alignment horizontal="center" vertical="center"/>
    </xf>
    <xf numFmtId="0" fontId="3" fillId="2" borderId="5" xfId="0" applyFont="1" applyFill="1" applyBorder="1" applyAlignment="1">
      <alignment horizontal="center" vertical="center"/>
    </xf>
    <xf numFmtId="3" fontId="2" fillId="0" borderId="5" xfId="0" applyNumberFormat="1" applyFont="1" applyBorder="1" applyAlignment="1">
      <alignment vertical="top" wrapText="1"/>
    </xf>
    <xf numFmtId="0" fontId="2" fillId="0" borderId="5" xfId="0" quotePrefix="1" applyFont="1" applyBorder="1" applyAlignment="1">
      <alignment horizontal="left" vertical="top"/>
    </xf>
    <xf numFmtId="4" fontId="3" fillId="0" borderId="3" xfId="0" applyNumberFormat="1" applyFont="1" applyBorder="1" applyAlignment="1">
      <alignment horizontal="center" vertical="center"/>
    </xf>
    <xf numFmtId="3" fontId="3" fillId="0" borderId="5" xfId="0" applyNumberFormat="1" applyFont="1" applyBorder="1" applyAlignment="1">
      <alignment horizontal="center" vertical="center"/>
    </xf>
    <xf numFmtId="3" fontId="2" fillId="0" borderId="5" xfId="0" applyNumberFormat="1" applyFont="1" applyBorder="1" applyAlignment="1">
      <alignment horizontal="right" vertical="top"/>
    </xf>
    <xf numFmtId="3" fontId="3" fillId="0" borderId="5" xfId="0" applyNumberFormat="1" applyFont="1" applyBorder="1" applyAlignment="1">
      <alignment horizontal="right" vertical="top"/>
    </xf>
    <xf numFmtId="0" fontId="3" fillId="0" borderId="5" xfId="0" quotePrefix="1" applyFont="1" applyBorder="1" applyAlignment="1">
      <alignment horizontal="left" vertical="top"/>
    </xf>
    <xf numFmtId="0" fontId="2" fillId="0" borderId="5" xfId="0" quotePrefix="1" applyFont="1" applyBorder="1" applyAlignment="1">
      <alignment vertical="center" wrapText="1"/>
    </xf>
    <xf numFmtId="0" fontId="3" fillId="0" borderId="5" xfId="0" applyFont="1" applyBorder="1" applyAlignment="1">
      <alignment vertical="top" wrapText="1"/>
    </xf>
    <xf numFmtId="4" fontId="3" fillId="0" borderId="5" xfId="0" quotePrefix="1" applyNumberFormat="1" applyFont="1" applyBorder="1" applyAlignment="1">
      <alignment horizontal="center" vertical="center" wrapText="1"/>
    </xf>
    <xf numFmtId="4" fontId="2" fillId="0" borderId="5" xfId="0" applyNumberFormat="1" applyFont="1" applyBorder="1" applyAlignment="1">
      <alignment vertical="center" wrapText="1"/>
    </xf>
    <xf numFmtId="3" fontId="2" fillId="0" borderId="5" xfId="5" applyNumberFormat="1" applyFont="1" applyBorder="1" applyAlignment="1">
      <alignment vertical="top" wrapText="1"/>
    </xf>
    <xf numFmtId="4" fontId="3" fillId="2" borderId="5" xfId="0" applyNumberFormat="1" applyFont="1" applyFill="1" applyBorder="1" applyAlignment="1">
      <alignment horizontal="center" vertical="center"/>
    </xf>
    <xf numFmtId="0" fontId="9" fillId="2" borderId="4" xfId="0" applyFont="1" applyFill="1" applyBorder="1" applyAlignment="1">
      <alignment horizontal="center" vertical="center" wrapText="1"/>
    </xf>
    <xf numFmtId="0" fontId="10" fillId="0" borderId="3" xfId="8" applyFont="1" applyBorder="1" applyAlignment="1">
      <alignment horizontal="center" vertical="center" wrapText="1"/>
    </xf>
    <xf numFmtId="3" fontId="10" fillId="0" borderId="8" xfId="8" quotePrefix="1" applyNumberFormat="1" applyFont="1" applyBorder="1" applyAlignment="1">
      <alignment horizontal="left" vertical="center" wrapText="1"/>
    </xf>
    <xf numFmtId="0" fontId="10" fillId="0" borderId="4" xfId="8" applyFont="1" applyBorder="1" applyAlignment="1">
      <alignment horizontal="center" vertical="center" wrapText="1"/>
    </xf>
    <xf numFmtId="165" fontId="10" fillId="0" borderId="4" xfId="8" applyNumberFormat="1" applyFont="1" applyBorder="1" applyAlignment="1">
      <alignment vertical="center" wrapText="1"/>
    </xf>
    <xf numFmtId="165" fontId="10" fillId="0" borderId="4" xfId="8" applyNumberFormat="1" applyFont="1" applyBorder="1" applyAlignment="1">
      <alignment horizontal="right" vertical="center" wrapText="1"/>
    </xf>
    <xf numFmtId="168" fontId="10" fillId="2" borderId="4" xfId="1" applyNumberFormat="1" applyFont="1" applyFill="1" applyBorder="1" applyAlignment="1">
      <alignment horizontal="center" vertical="center" wrapText="1"/>
    </xf>
    <xf numFmtId="3" fontId="10" fillId="0" borderId="4" xfId="8" applyNumberFormat="1" applyFont="1" applyBorder="1" applyAlignment="1">
      <alignment horizontal="right" vertical="center" wrapText="1"/>
    </xf>
    <xf numFmtId="3" fontId="10" fillId="0" borderId="4" xfId="0" quotePrefix="1" applyNumberFormat="1" applyFont="1" applyBorder="1" applyAlignment="1">
      <alignment horizontal="center" vertical="center" wrapText="1"/>
    </xf>
    <xf numFmtId="0" fontId="10" fillId="2" borderId="4" xfId="0" applyFont="1" applyFill="1" applyBorder="1" applyAlignment="1">
      <alignment horizontal="center" vertical="center"/>
    </xf>
    <xf numFmtId="168" fontId="10" fillId="2" borderId="4" xfId="1" applyNumberFormat="1" applyFont="1" applyFill="1" applyBorder="1" applyAlignment="1">
      <alignment horizontal="right" vertical="center"/>
    </xf>
    <xf numFmtId="167" fontId="10" fillId="2" borderId="4" xfId="1" applyNumberFormat="1" applyFont="1" applyFill="1" applyBorder="1" applyAlignment="1">
      <alignment horizontal="right" vertical="center"/>
    </xf>
    <xf numFmtId="4" fontId="10" fillId="2" borderId="4" xfId="0" applyNumberFormat="1" applyFont="1" applyFill="1" applyBorder="1" applyAlignment="1">
      <alignment horizontal="center" vertical="center"/>
    </xf>
    <xf numFmtId="0" fontId="11" fillId="0" borderId="0" xfId="0" applyFont="1" applyAlignment="1">
      <alignment horizontal="center" vertical="center"/>
    </xf>
    <xf numFmtId="4" fontId="11" fillId="0" borderId="0" xfId="0" applyNumberFormat="1" applyFont="1" applyAlignment="1">
      <alignment horizontal="right" vertical="center"/>
    </xf>
    <xf numFmtId="3" fontId="11" fillId="0" borderId="0" xfId="0" applyNumberFormat="1" applyFont="1" applyAlignment="1">
      <alignment horizontal="center" vertical="center"/>
    </xf>
    <xf numFmtId="0" fontId="12" fillId="0" borderId="0" xfId="0" applyFont="1"/>
    <xf numFmtId="3" fontId="12" fillId="0" borderId="0" xfId="0" applyNumberFormat="1" applyFont="1"/>
    <xf numFmtId="3" fontId="12" fillId="0" borderId="0" xfId="0" applyNumberFormat="1" applyFont="1" applyAlignment="1">
      <alignment horizontal="center"/>
    </xf>
    <xf numFmtId="0" fontId="12" fillId="0" borderId="0" xfId="0" applyFont="1" applyAlignment="1">
      <alignment horizontal="center"/>
    </xf>
    <xf numFmtId="0" fontId="12" fillId="0" borderId="0" xfId="0" applyFont="1" applyAlignment="1">
      <alignment vertical="center"/>
    </xf>
    <xf numFmtId="0" fontId="14" fillId="0" borderId="0" xfId="0" applyFont="1" applyAlignment="1">
      <alignment horizontal="center" vertical="top"/>
    </xf>
    <xf numFmtId="0" fontId="15" fillId="0" borderId="0" xfId="0" applyFont="1" applyAlignment="1">
      <alignment vertical="top"/>
    </xf>
    <xf numFmtId="0" fontId="0" fillId="0" borderId="0" xfId="0" applyAlignment="1">
      <alignment horizontal="center"/>
    </xf>
    <xf numFmtId="0" fontId="0" fillId="0" borderId="0" xfId="0" applyAlignment="1">
      <alignment vertical="center"/>
    </xf>
    <xf numFmtId="0" fontId="12" fillId="0" borderId="0" xfId="0" applyFont="1" applyAlignment="1">
      <alignment horizontal="right" vertical="center"/>
    </xf>
    <xf numFmtId="0" fontId="13" fillId="0" borderId="0" xfId="0" applyFont="1" applyAlignment="1">
      <alignment horizontal="center" vertical="center"/>
    </xf>
    <xf numFmtId="3" fontId="12" fillId="0" borderId="0" xfId="0" applyNumberFormat="1" applyFont="1" applyAlignment="1">
      <alignment vertical="center"/>
    </xf>
    <xf numFmtId="3" fontId="13" fillId="0" borderId="0" xfId="0" applyNumberFormat="1" applyFont="1" applyAlignment="1">
      <alignment horizontal="left" vertical="center"/>
    </xf>
    <xf numFmtId="0" fontId="10" fillId="0" borderId="0" xfId="0" applyFont="1" applyAlignment="1">
      <alignment vertical="center"/>
    </xf>
    <xf numFmtId="9" fontId="2" fillId="0" borderId="1" xfId="2" applyFont="1" applyFill="1" applyBorder="1" applyAlignment="1">
      <alignment vertical="center"/>
    </xf>
    <xf numFmtId="9" fontId="3" fillId="2" borderId="2" xfId="2" applyFont="1" applyFill="1" applyBorder="1" applyAlignment="1">
      <alignment horizontal="left" vertical="top"/>
    </xf>
    <xf numFmtId="9" fontId="3" fillId="0" borderId="2" xfId="2" applyFont="1" applyFill="1" applyBorder="1" applyAlignment="1">
      <alignment horizontal="justify" vertical="top"/>
    </xf>
    <xf numFmtId="9" fontId="3" fillId="0" borderId="2" xfId="2" applyFont="1" applyFill="1" applyBorder="1" applyAlignment="1">
      <alignment vertical="top"/>
    </xf>
    <xf numFmtId="9" fontId="3" fillId="2" borderId="2" xfId="2" applyFont="1" applyFill="1" applyBorder="1" applyAlignment="1">
      <alignment horizontal="center" vertical="center"/>
    </xf>
    <xf numFmtId="9" fontId="3" fillId="0" borderId="2" xfId="2" applyFont="1" applyFill="1" applyBorder="1" applyAlignment="1">
      <alignment horizontal="center" vertical="center"/>
    </xf>
    <xf numFmtId="3" fontId="3" fillId="0" borderId="2" xfId="2" applyNumberFormat="1" applyFont="1" applyFill="1" applyBorder="1" applyAlignment="1">
      <alignment horizontal="right" vertical="center"/>
    </xf>
    <xf numFmtId="9" fontId="3" fillId="0" borderId="2" xfId="2" applyFont="1" applyFill="1" applyBorder="1" applyAlignment="1">
      <alignment horizontal="right" vertical="center"/>
    </xf>
    <xf numFmtId="3" fontId="3" fillId="0" borderId="2" xfId="2" applyNumberFormat="1" applyFont="1" applyFill="1" applyBorder="1" applyAlignment="1">
      <alignment vertical="center"/>
    </xf>
    <xf numFmtId="0" fontId="3" fillId="0" borderId="0" xfId="0" applyFont="1" applyAlignment="1">
      <alignment vertical="center"/>
    </xf>
    <xf numFmtId="0" fontId="3" fillId="0" borderId="0" xfId="0" applyFont="1" applyAlignment="1">
      <alignment horizontal="center" vertical="center"/>
    </xf>
    <xf numFmtId="49" fontId="8" fillId="0" borderId="4" xfId="0" applyNumberFormat="1" applyFont="1" applyBorder="1" applyAlignment="1">
      <alignment horizontal="center" vertical="center"/>
    </xf>
    <xf numFmtId="3" fontId="8" fillId="2" borderId="4" xfId="0" applyNumberFormat="1" applyFont="1" applyFill="1" applyBorder="1" applyAlignment="1">
      <alignment horizontal="center" vertical="top"/>
    </xf>
    <xf numFmtId="0" fontId="8" fillId="0" borderId="4" xfId="0" applyFont="1" applyBorder="1" applyAlignment="1">
      <alignment horizontal="center" vertical="top"/>
    </xf>
    <xf numFmtId="0" fontId="8" fillId="2" borderId="4" xfId="0" applyFont="1" applyFill="1" applyBorder="1" applyAlignment="1">
      <alignment horizontal="center" vertical="center"/>
    </xf>
    <xf numFmtId="0" fontId="6" fillId="0" borderId="4" xfId="0" applyFont="1" applyBorder="1" applyAlignment="1">
      <alignment horizontal="center" vertical="center"/>
    </xf>
    <xf numFmtId="3" fontId="8" fillId="0" borderId="4" xfId="2" applyNumberFormat="1" applyFont="1" applyFill="1" applyBorder="1" applyAlignment="1">
      <alignment horizontal="right" vertical="center"/>
    </xf>
    <xf numFmtId="9" fontId="8" fillId="0" borderId="4" xfId="2" applyFont="1" applyFill="1" applyBorder="1" applyAlignment="1">
      <alignment horizontal="center" vertical="center"/>
    </xf>
    <xf numFmtId="3" fontId="8" fillId="0" borderId="4" xfId="0" applyNumberFormat="1" applyFont="1" applyBorder="1" applyAlignment="1">
      <alignment horizontal="center" vertical="center"/>
    </xf>
    <xf numFmtId="0" fontId="6" fillId="0" borderId="0" xfId="0" applyFont="1"/>
    <xf numFmtId="0" fontId="17" fillId="0" borderId="0" xfId="0" applyFont="1"/>
    <xf numFmtId="3" fontId="3" fillId="0" borderId="5" xfId="0" applyNumberFormat="1" applyFont="1" applyBorder="1" applyAlignment="1">
      <alignment horizontal="right" vertical="center"/>
    </xf>
    <xf numFmtId="0" fontId="17" fillId="2" borderId="0" xfId="0" applyFont="1" applyFill="1" applyAlignment="1">
      <alignment horizontal="center" vertical="center"/>
    </xf>
    <xf numFmtId="0" fontId="17" fillId="2" borderId="0" xfId="0" applyFont="1" applyFill="1"/>
    <xf numFmtId="0" fontId="3" fillId="0" borderId="0" xfId="0" applyFont="1" applyAlignment="1">
      <alignment horizontal="center"/>
    </xf>
    <xf numFmtId="0" fontId="17" fillId="0" borderId="0" xfId="0" applyFont="1" applyAlignment="1">
      <alignment horizontal="right"/>
    </xf>
    <xf numFmtId="3" fontId="6" fillId="0" borderId="4" xfId="0" applyNumberFormat="1" applyFont="1" applyBorder="1" applyAlignment="1">
      <alignment horizontal="right" vertical="center"/>
    </xf>
    <xf numFmtId="41" fontId="10" fillId="2" borderId="4" xfId="11" applyFont="1" applyFill="1" applyBorder="1" applyAlignment="1">
      <alignment horizontal="right" vertical="center" wrapText="1"/>
    </xf>
    <xf numFmtId="0" fontId="18" fillId="0" borderId="0" xfId="12" applyFont="1"/>
    <xf numFmtId="0" fontId="18" fillId="0" borderId="0" xfId="12" applyFont="1" applyBorder="1" applyAlignment="1">
      <alignment vertical="center"/>
    </xf>
    <xf numFmtId="0" fontId="18" fillId="0" borderId="0" xfId="12" applyFont="1" applyBorder="1" applyAlignment="1"/>
    <xf numFmtId="0" fontId="18" fillId="0" borderId="0" xfId="12" applyFont="1" applyBorder="1"/>
    <xf numFmtId="0" fontId="19" fillId="0" borderId="0" xfId="12" applyFont="1" applyAlignment="1">
      <alignment horizontal="center" vertical="center"/>
    </xf>
    <xf numFmtId="0" fontId="19" fillId="0" borderId="0" xfId="12" applyFont="1" applyBorder="1" applyAlignment="1">
      <alignment vertical="center"/>
    </xf>
    <xf numFmtId="0" fontId="13" fillId="0" borderId="4" xfId="12" applyFont="1" applyBorder="1" applyAlignment="1">
      <alignment horizontal="center" vertical="center" wrapText="1"/>
    </xf>
    <xf numFmtId="3" fontId="13" fillId="0" borderId="4" xfId="12" applyNumberFormat="1" applyFont="1" applyBorder="1" applyAlignment="1">
      <alignment horizontal="center" vertical="center" wrapText="1"/>
    </xf>
    <xf numFmtId="0" fontId="13" fillId="0" borderId="3" xfId="0" applyFont="1" applyBorder="1" applyAlignment="1">
      <alignment horizontal="center" vertical="center" wrapText="1"/>
    </xf>
    <xf numFmtId="4" fontId="13" fillId="0" borderId="3" xfId="0" applyNumberFormat="1" applyFont="1" applyBorder="1" applyAlignment="1">
      <alignment horizontal="center" vertical="center" wrapText="1"/>
    </xf>
    <xf numFmtId="3" fontId="13" fillId="0" borderId="3" xfId="0" applyNumberFormat="1" applyFont="1" applyBorder="1" applyAlignment="1">
      <alignment horizontal="center" vertical="center" wrapText="1"/>
    </xf>
    <xf numFmtId="9" fontId="13" fillId="0" borderId="3" xfId="3" applyFont="1" applyBorder="1" applyAlignment="1">
      <alignment horizontal="center" vertical="center" wrapText="1"/>
    </xf>
    <xf numFmtId="0" fontId="13" fillId="0" borderId="4" xfId="0" applyFont="1" applyBorder="1" applyAlignment="1">
      <alignment horizontal="center" vertical="center" wrapText="1"/>
    </xf>
    <xf numFmtId="0" fontId="21" fillId="0" borderId="0" xfId="12" applyFont="1" applyBorder="1" applyAlignment="1">
      <alignment wrapText="1"/>
    </xf>
    <xf numFmtId="165" fontId="22" fillId="0" borderId="0" xfId="12" applyNumberFormat="1" applyFont="1" applyBorder="1" applyAlignment="1">
      <alignment vertical="center" wrapText="1"/>
    </xf>
    <xf numFmtId="0" fontId="23" fillId="0" borderId="0" xfId="12" applyFont="1" applyBorder="1" applyAlignment="1">
      <alignment vertical="center"/>
    </xf>
    <xf numFmtId="0" fontId="24" fillId="0" borderId="4" xfId="12" quotePrefix="1" applyFont="1" applyBorder="1" applyAlignment="1">
      <alignment horizontal="center" vertical="center" wrapText="1"/>
    </xf>
    <xf numFmtId="0" fontId="25" fillId="0" borderId="0" xfId="12" applyFont="1" applyBorder="1" applyAlignment="1">
      <alignment wrapText="1"/>
    </xf>
    <xf numFmtId="3" fontId="25" fillId="0" borderId="0" xfId="12" applyNumberFormat="1" applyFont="1" applyBorder="1" applyAlignment="1">
      <alignment vertical="center" wrapText="1"/>
    </xf>
    <xf numFmtId="0" fontId="25" fillId="0" borderId="0" xfId="12" applyFont="1" applyBorder="1" applyAlignment="1">
      <alignment vertical="center"/>
    </xf>
    <xf numFmtId="3" fontId="26" fillId="0" borderId="4" xfId="12" applyNumberFormat="1" applyFont="1" applyBorder="1" applyAlignment="1">
      <alignment horizontal="left" vertical="top" wrapText="1"/>
    </xf>
    <xf numFmtId="3" fontId="27" fillId="0" borderId="3" xfId="0" applyNumberFormat="1" applyFont="1" applyBorder="1" applyAlignment="1">
      <alignment horizontal="center" vertical="center" wrapText="1"/>
    </xf>
    <xf numFmtId="0" fontId="27" fillId="0" borderId="3" xfId="0" applyFont="1" applyBorder="1" applyAlignment="1">
      <alignment horizontal="center" vertical="center"/>
    </xf>
    <xf numFmtId="4" fontId="27" fillId="0" borderId="3" xfId="0" applyNumberFormat="1" applyFont="1" applyBorder="1" applyAlignment="1">
      <alignment vertical="center"/>
    </xf>
    <xf numFmtId="3" fontId="27" fillId="0" borderId="3" xfId="0" applyNumberFormat="1" applyFont="1" applyBorder="1" applyAlignment="1">
      <alignment vertical="center"/>
    </xf>
    <xf numFmtId="3" fontId="27" fillId="0" borderId="3" xfId="3" applyNumberFormat="1" applyFont="1" applyBorder="1" applyAlignment="1">
      <alignment horizontal="center" vertical="center"/>
    </xf>
    <xf numFmtId="0" fontId="18" fillId="0" borderId="0" xfId="12" applyFont="1" applyAlignment="1">
      <alignment horizontal="center"/>
    </xf>
    <xf numFmtId="0" fontId="23" fillId="0" borderId="0" xfId="12" applyFont="1" applyBorder="1" applyAlignment="1">
      <alignment horizontal="center" wrapText="1"/>
    </xf>
    <xf numFmtId="0" fontId="23" fillId="0" borderId="0" xfId="12" applyFont="1" applyBorder="1" applyAlignment="1">
      <alignment wrapText="1"/>
    </xf>
    <xf numFmtId="3" fontId="23" fillId="0" borderId="0" xfId="12" applyNumberFormat="1" applyFont="1" applyBorder="1" applyAlignment="1">
      <alignment vertical="center" wrapText="1"/>
    </xf>
    <xf numFmtId="0" fontId="13" fillId="0" borderId="4" xfId="12" applyFont="1" applyBorder="1" applyAlignment="1">
      <alignment vertical="center" wrapText="1"/>
    </xf>
    <xf numFmtId="165" fontId="13" fillId="0" borderId="4" xfId="12" applyNumberFormat="1" applyFont="1" applyBorder="1" applyAlignment="1">
      <alignment horizontal="right" vertical="center" wrapText="1"/>
    </xf>
    <xf numFmtId="3" fontId="13" fillId="0" borderId="4" xfId="12" applyNumberFormat="1" applyFont="1" applyBorder="1" applyAlignment="1">
      <alignment horizontal="right" vertical="center" wrapText="1"/>
    </xf>
    <xf numFmtId="3" fontId="13" fillId="0" borderId="4" xfId="12" applyNumberFormat="1" applyFont="1" applyBorder="1" applyAlignment="1">
      <alignment vertical="top" wrapText="1"/>
    </xf>
    <xf numFmtId="0" fontId="29" fillId="0" borderId="0" xfId="12" applyFont="1" applyBorder="1" applyAlignment="1">
      <alignment wrapText="1"/>
    </xf>
    <xf numFmtId="0" fontId="13" fillId="0" borderId="0" xfId="12" applyFont="1" applyAlignment="1">
      <alignment vertical="center" wrapText="1"/>
    </xf>
    <xf numFmtId="0" fontId="13" fillId="0" borderId="0" xfId="12" quotePrefix="1" applyFont="1" applyAlignment="1">
      <alignment horizontal="center" vertical="center" wrapText="1"/>
    </xf>
    <xf numFmtId="165" fontId="13" fillId="0" borderId="0" xfId="12" applyNumberFormat="1" applyFont="1" applyAlignment="1">
      <alignment horizontal="center" vertical="center" wrapText="1"/>
    </xf>
    <xf numFmtId="3" fontId="13" fillId="0" borderId="0" xfId="12" applyNumberFormat="1" applyFont="1" applyAlignment="1">
      <alignment horizontal="center" vertical="center" wrapText="1"/>
    </xf>
    <xf numFmtId="3" fontId="13" fillId="0" borderId="0" xfId="12" applyNumberFormat="1" applyFont="1" applyAlignment="1">
      <alignment horizontal="right" vertical="center" wrapText="1"/>
    </xf>
    <xf numFmtId="3" fontId="13" fillId="0" borderId="0" xfId="12" applyNumberFormat="1" applyFont="1" applyAlignment="1">
      <alignment vertical="top" wrapText="1"/>
    </xf>
    <xf numFmtId="0" fontId="13" fillId="0" borderId="0" xfId="12" applyFont="1" applyAlignment="1">
      <alignment horizontal="center" vertical="center" wrapText="1"/>
    </xf>
    <xf numFmtId="3" fontId="30" fillId="0" borderId="0" xfId="14" quotePrefix="1" applyNumberFormat="1" applyFont="1" applyAlignment="1">
      <alignment vertical="top" wrapText="1"/>
    </xf>
    <xf numFmtId="3" fontId="26" fillId="0" borderId="0" xfId="12" quotePrefix="1" applyNumberFormat="1" applyFont="1" applyAlignment="1">
      <alignment horizontal="center" vertical="center" wrapText="1"/>
    </xf>
    <xf numFmtId="3" fontId="26" fillId="0" borderId="0" xfId="12" quotePrefix="1" applyNumberFormat="1" applyFont="1" applyBorder="1" applyAlignment="1">
      <alignment horizontal="center" vertical="center" wrapText="1"/>
    </xf>
    <xf numFmtId="3" fontId="26" fillId="0" borderId="0" xfId="12" quotePrefix="1" applyNumberFormat="1" applyFont="1" applyBorder="1" applyAlignment="1">
      <alignment vertical="center" wrapText="1"/>
    </xf>
    <xf numFmtId="3" fontId="3" fillId="0" borderId="0" xfId="12" quotePrefix="1" applyNumberFormat="1" applyFont="1" applyBorder="1" applyAlignment="1">
      <alignment vertical="center" wrapText="1"/>
    </xf>
    <xf numFmtId="0" fontId="2" fillId="0" borderId="0" xfId="12" applyFont="1" applyBorder="1" applyAlignment="1">
      <alignment horizontal="center" vertical="center"/>
    </xf>
    <xf numFmtId="0" fontId="26" fillId="0" borderId="0" xfId="12" applyFont="1" applyAlignment="1">
      <alignment horizontal="center" vertical="center"/>
    </xf>
    <xf numFmtId="0" fontId="18" fillId="0" borderId="0" xfId="12" quotePrefix="1" applyFont="1" applyAlignment="1">
      <alignment vertical="center" wrapText="1"/>
    </xf>
    <xf numFmtId="3" fontId="18" fillId="0" borderId="0" xfId="12" applyNumberFormat="1" applyFont="1" applyAlignment="1">
      <alignment horizontal="left" vertical="center" wrapText="1"/>
    </xf>
    <xf numFmtId="0" fontId="31" fillId="0" borderId="0" xfId="12" quotePrefix="1" applyFont="1" applyAlignment="1">
      <alignment vertical="center" wrapText="1"/>
    </xf>
    <xf numFmtId="3" fontId="26" fillId="0" borderId="0" xfId="12" applyNumberFormat="1" applyFont="1" applyBorder="1" applyAlignment="1">
      <alignment vertical="center" wrapText="1"/>
    </xf>
    <xf numFmtId="3" fontId="13" fillId="0" borderId="0" xfId="12" applyNumberFormat="1" applyFont="1" applyBorder="1" applyAlignment="1">
      <alignment vertical="center"/>
    </xf>
    <xf numFmtId="3" fontId="26" fillId="0" borderId="0" xfId="12" applyNumberFormat="1" applyFont="1" applyBorder="1" applyAlignment="1">
      <alignment horizontal="center" vertical="center"/>
    </xf>
    <xf numFmtId="3" fontId="26" fillId="0" borderId="0" xfId="12" applyNumberFormat="1" applyFont="1" applyBorder="1" applyAlignment="1">
      <alignment vertical="center"/>
    </xf>
    <xf numFmtId="3" fontId="2" fillId="0" borderId="0" xfId="12" applyNumberFormat="1" applyFont="1" applyBorder="1" applyAlignment="1">
      <alignment vertical="center"/>
    </xf>
    <xf numFmtId="3" fontId="21" fillId="0" borderId="0" xfId="12" applyNumberFormat="1" applyFont="1" applyBorder="1" applyAlignment="1">
      <alignment vertical="center"/>
    </xf>
    <xf numFmtId="0" fontId="3" fillId="0" borderId="0" xfId="12" quotePrefix="1" applyFont="1" applyBorder="1" applyAlignment="1">
      <alignment horizontal="center" vertical="center" wrapText="1"/>
    </xf>
    <xf numFmtId="0" fontId="21" fillId="0" borderId="0" xfId="12" applyFont="1" applyAlignment="1">
      <alignment horizontal="center" vertical="center"/>
    </xf>
    <xf numFmtId="165" fontId="18" fillId="0" borderId="0" xfId="12" quotePrefix="1" applyNumberFormat="1" applyFont="1" applyAlignment="1">
      <alignment vertical="center" wrapText="1"/>
    </xf>
    <xf numFmtId="0" fontId="23" fillId="0" borderId="0" xfId="12" applyFont="1" applyAlignment="1">
      <alignment horizontal="center" vertical="center"/>
    </xf>
    <xf numFmtId="3" fontId="23" fillId="0" borderId="0" xfId="12" applyNumberFormat="1" applyFont="1" applyBorder="1" applyAlignment="1">
      <alignment horizontal="center" vertical="center"/>
    </xf>
    <xf numFmtId="0" fontId="30" fillId="0" borderId="0" xfId="12" applyFont="1" applyAlignment="1">
      <alignment horizontal="center" vertical="center"/>
    </xf>
    <xf numFmtId="0" fontId="27" fillId="0" borderId="0" xfId="12" applyFont="1" applyAlignment="1">
      <alignment horizontal="center" vertical="center"/>
    </xf>
    <xf numFmtId="3" fontId="30" fillId="0" borderId="0" xfId="12" applyNumberFormat="1" applyFont="1" applyBorder="1" applyAlignment="1">
      <alignment vertical="center"/>
    </xf>
    <xf numFmtId="3" fontId="27" fillId="0" borderId="0" xfId="12" applyNumberFormat="1" applyFont="1" applyBorder="1" applyAlignment="1">
      <alignment vertical="center"/>
    </xf>
    <xf numFmtId="3" fontId="30" fillId="0" borderId="0" xfId="12" applyNumberFormat="1" applyFont="1" applyBorder="1" applyAlignment="1">
      <alignment horizontal="center" vertical="center"/>
    </xf>
    <xf numFmtId="3" fontId="27" fillId="0" borderId="0" xfId="12" applyNumberFormat="1" applyFont="1" applyBorder="1" applyAlignment="1">
      <alignment horizontal="center" vertical="center"/>
    </xf>
    <xf numFmtId="0" fontId="33" fillId="0" borderId="0" xfId="12" applyFont="1" applyAlignment="1">
      <alignment horizontal="center" vertical="center"/>
    </xf>
    <xf numFmtId="0" fontId="18" fillId="0" borderId="0" xfId="12" quotePrefix="1" applyFont="1" applyAlignment="1">
      <alignment vertical="center"/>
    </xf>
    <xf numFmtId="0" fontId="18" fillId="0" borderId="0" xfId="12" applyFont="1" applyAlignment="1">
      <alignment vertical="center"/>
    </xf>
    <xf numFmtId="0" fontId="34" fillId="0" borderId="0" xfId="12" applyFont="1" applyAlignment="1">
      <alignment horizontal="center" vertical="center"/>
    </xf>
    <xf numFmtId="3" fontId="34" fillId="0" borderId="0" xfId="12" applyNumberFormat="1" applyFont="1" applyBorder="1"/>
    <xf numFmtId="3" fontId="34" fillId="0" borderId="0" xfId="12" applyNumberFormat="1" applyFont="1" applyBorder="1" applyAlignment="1">
      <alignment horizontal="center"/>
    </xf>
    <xf numFmtId="0" fontId="35" fillId="0" borderId="0" xfId="12" applyFont="1" applyBorder="1" applyAlignment="1"/>
    <xf numFmtId="3" fontId="35" fillId="0" borderId="0" xfId="12" applyNumberFormat="1" applyFont="1"/>
    <xf numFmtId="3" fontId="35" fillId="0" borderId="0" xfId="12" applyNumberFormat="1" applyFont="1" applyBorder="1" applyAlignment="1"/>
    <xf numFmtId="3" fontId="34" fillId="0" borderId="0" xfId="12" applyNumberFormat="1" applyFont="1" applyBorder="1" applyAlignment="1"/>
    <xf numFmtId="0" fontId="37" fillId="0" borderId="0" xfId="12" applyFont="1" applyBorder="1" applyAlignment="1"/>
    <xf numFmtId="0" fontId="36" fillId="0" borderId="0" xfId="12" quotePrefix="1" applyFont="1" applyAlignment="1">
      <alignment horizontal="left" vertical="center"/>
    </xf>
    <xf numFmtId="0" fontId="36" fillId="0" borderId="0" xfId="12" applyFont="1" applyAlignment="1">
      <alignment horizontal="left" vertical="center"/>
    </xf>
    <xf numFmtId="3" fontId="38" fillId="0" borderId="0" xfId="14" applyNumberFormat="1" applyFont="1" applyAlignment="1">
      <alignment vertical="center"/>
    </xf>
    <xf numFmtId="3" fontId="35" fillId="0" borderId="0" xfId="12" applyNumberFormat="1" applyFont="1" applyAlignment="1">
      <alignment horizontal="center"/>
    </xf>
    <xf numFmtId="3" fontId="34" fillId="0" borderId="0" xfId="12" applyNumberFormat="1" applyFont="1"/>
    <xf numFmtId="3" fontId="34" fillId="0" borderId="0" xfId="12" applyNumberFormat="1" applyFont="1" applyAlignment="1"/>
    <xf numFmtId="0" fontId="37" fillId="0" borderId="0" xfId="12" applyFont="1" applyAlignment="1"/>
    <xf numFmtId="0" fontId="37" fillId="0" borderId="0" xfId="12" applyFont="1" applyAlignment="1">
      <alignment horizontal="center"/>
    </xf>
    <xf numFmtId="0" fontId="39" fillId="0" borderId="0" xfId="14" applyFont="1" applyAlignment="1">
      <alignment vertical="center"/>
    </xf>
    <xf numFmtId="0" fontId="39" fillId="0" borderId="0" xfId="14" applyFont="1" applyAlignment="1">
      <alignment vertical="center" wrapText="1"/>
    </xf>
    <xf numFmtId="0" fontId="18" fillId="0" borderId="0" xfId="12" quotePrefix="1" applyFont="1" applyAlignment="1">
      <alignment horizontal="center" vertical="center"/>
    </xf>
    <xf numFmtId="0" fontId="18" fillId="0" borderId="0" xfId="12" applyFont="1" applyAlignment="1">
      <alignment horizontal="center" vertical="center"/>
    </xf>
    <xf numFmtId="0" fontId="40" fillId="0" borderId="0" xfId="14" applyFont="1"/>
    <xf numFmtId="0" fontId="39" fillId="0" borderId="0" xfId="14" applyFont="1" applyAlignment="1">
      <alignment horizontal="center" vertical="center" wrapText="1"/>
    </xf>
    <xf numFmtId="0" fontId="41" fillId="0" borderId="0" xfId="14" applyFont="1"/>
    <xf numFmtId="3" fontId="34" fillId="0" borderId="0" xfId="12" applyNumberFormat="1" applyFont="1" applyAlignment="1">
      <alignment horizontal="center"/>
    </xf>
    <xf numFmtId="0" fontId="39" fillId="0" borderId="0" xfId="14" quotePrefix="1" applyFont="1" applyAlignment="1">
      <alignment vertical="center"/>
    </xf>
    <xf numFmtId="0" fontId="42" fillId="0" borderId="0" xfId="0" applyFont="1" applyAlignment="1">
      <alignment horizontal="center"/>
    </xf>
    <xf numFmtId="4" fontId="27" fillId="0" borderId="3" xfId="0" applyNumberFormat="1" applyFont="1" applyBorder="1" applyAlignment="1">
      <alignment vertical="center" wrapText="1"/>
    </xf>
    <xf numFmtId="167" fontId="43" fillId="0" borderId="0" xfId="1" applyNumberFormat="1" applyFont="1"/>
    <xf numFmtId="41" fontId="43" fillId="0" borderId="0" xfId="11" applyFont="1"/>
    <xf numFmtId="9" fontId="13" fillId="0" borderId="3" xfId="2" applyFont="1" applyFill="1" applyBorder="1" applyAlignment="1">
      <alignment horizontal="center" vertical="center" wrapText="1"/>
    </xf>
    <xf numFmtId="49" fontId="13" fillId="0" borderId="3" xfId="0" applyNumberFormat="1" applyFont="1" applyBorder="1" applyAlignment="1">
      <alignment horizontal="center" vertical="center"/>
    </xf>
    <xf numFmtId="3" fontId="13" fillId="2" borderId="3" xfId="0" applyNumberFormat="1" applyFont="1" applyFill="1" applyBorder="1" applyAlignment="1">
      <alignment horizontal="left" vertical="center" wrapText="1"/>
    </xf>
    <xf numFmtId="0" fontId="13" fillId="0" borderId="3" xfId="0" applyFont="1" applyBorder="1" applyAlignment="1">
      <alignment horizontal="center" vertical="center"/>
    </xf>
    <xf numFmtId="0" fontId="17" fillId="0" borderId="5" xfId="0" applyFont="1" applyBorder="1"/>
    <xf numFmtId="4" fontId="3" fillId="0" borderId="5" xfId="7" applyNumberFormat="1" applyFont="1" applyBorder="1" applyAlignment="1">
      <alignment horizontal="center" vertical="center"/>
    </xf>
    <xf numFmtId="3" fontId="3" fillId="0" borderId="5" xfId="0" applyNumberFormat="1" applyFont="1" applyBorder="1" applyAlignment="1">
      <alignment horizontal="right"/>
    </xf>
    <xf numFmtId="3" fontId="2" fillId="0" borderId="5" xfId="0" applyNumberFormat="1" applyFont="1" applyBorder="1" applyAlignment="1">
      <alignment horizontal="right"/>
    </xf>
    <xf numFmtId="170" fontId="2" fillId="0" borderId="3" xfId="0" quotePrefix="1" applyNumberFormat="1" applyFont="1" applyBorder="1" applyAlignment="1">
      <alignment horizontal="center" vertical="top"/>
    </xf>
    <xf numFmtId="0" fontId="2" fillId="0" borderId="3" xfId="0" quotePrefix="1" applyFont="1" applyBorder="1" applyAlignment="1">
      <alignment horizontal="left" vertical="top"/>
    </xf>
    <xf numFmtId="171" fontId="3" fillId="0" borderId="3" xfId="1" applyNumberFormat="1" applyFont="1" applyBorder="1" applyAlignment="1">
      <alignment horizontal="center" vertical="center"/>
    </xf>
    <xf numFmtId="3" fontId="3" fillId="0" borderId="3" xfId="0" applyNumberFormat="1" applyFont="1" applyBorder="1" applyAlignment="1">
      <alignment horizontal="right" vertical="top"/>
    </xf>
    <xf numFmtId="9" fontId="3" fillId="0" borderId="3" xfId="0" quotePrefix="1" applyNumberFormat="1" applyFont="1" applyBorder="1" applyAlignment="1">
      <alignment horizontal="left" vertical="top"/>
    </xf>
    <xf numFmtId="3" fontId="2" fillId="0" borderId="3" xfId="0" applyNumberFormat="1" applyFont="1" applyBorder="1" applyAlignment="1">
      <alignment horizontal="right" vertical="top"/>
    </xf>
    <xf numFmtId="170" fontId="3" fillId="0" borderId="5" xfId="0" quotePrefix="1" applyNumberFormat="1" applyFont="1" applyBorder="1" applyAlignment="1">
      <alignment horizontal="center" vertical="top"/>
    </xf>
    <xf numFmtId="9" fontId="3" fillId="0" borderId="5" xfId="0" quotePrefix="1" applyNumberFormat="1" applyFont="1" applyBorder="1" applyAlignment="1">
      <alignment horizontal="left" vertical="top"/>
    </xf>
    <xf numFmtId="170" fontId="3" fillId="0" borderId="5" xfId="0" applyNumberFormat="1" applyFont="1" applyBorder="1" applyAlignment="1">
      <alignment horizontal="center" vertical="top"/>
    </xf>
    <xf numFmtId="9" fontId="3" fillId="0" borderId="5" xfId="0" applyNumberFormat="1" applyFont="1" applyBorder="1" applyAlignment="1">
      <alignment horizontal="right" vertical="top"/>
    </xf>
    <xf numFmtId="171" fontId="3" fillId="0" borderId="5" xfId="1" applyNumberFormat="1" applyFont="1" applyBorder="1" applyAlignment="1">
      <alignment horizontal="center" vertical="center"/>
    </xf>
    <xf numFmtId="0" fontId="2" fillId="0" borderId="5" xfId="0" applyFont="1" applyFill="1" applyBorder="1" applyAlignment="1">
      <alignment horizontal="center" vertical="center"/>
    </xf>
    <xf numFmtId="3" fontId="3" fillId="0" borderId="5" xfId="0" applyNumberFormat="1" applyFont="1" applyFill="1" applyBorder="1" applyAlignment="1">
      <alignment horizontal="center" vertical="center"/>
    </xf>
    <xf numFmtId="9" fontId="3" fillId="0" borderId="5" xfId="0" applyNumberFormat="1" applyFont="1" applyFill="1" applyBorder="1" applyAlignment="1">
      <alignment horizontal="center" vertical="center"/>
    </xf>
    <xf numFmtId="3" fontId="3" fillId="0" borderId="5" xfId="0" applyNumberFormat="1" applyFont="1" applyFill="1" applyBorder="1" applyAlignment="1">
      <alignment horizontal="right" vertical="center"/>
    </xf>
    <xf numFmtId="0" fontId="2" fillId="0" borderId="5" xfId="0" quotePrefix="1" applyFont="1" applyFill="1" applyBorder="1" applyAlignment="1">
      <alignment horizontal="left" vertical="top"/>
    </xf>
    <xf numFmtId="0" fontId="3" fillId="0" borderId="5" xfId="0" applyFont="1" applyFill="1" applyBorder="1" applyAlignment="1">
      <alignment horizontal="center" vertical="center"/>
    </xf>
    <xf numFmtId="171" fontId="3" fillId="0" borderId="5" xfId="1" applyNumberFormat="1" applyFont="1" applyFill="1" applyBorder="1" applyAlignment="1">
      <alignment horizontal="center" vertical="center"/>
    </xf>
    <xf numFmtId="0" fontId="6" fillId="0" borderId="5" xfId="0" quotePrefix="1" applyFont="1" applyFill="1" applyBorder="1" applyAlignment="1">
      <alignment vertical="top" wrapText="1"/>
    </xf>
    <xf numFmtId="4" fontId="3" fillId="0" borderId="5" xfId="0" applyNumberFormat="1" applyFont="1" applyFill="1" applyBorder="1" applyAlignment="1">
      <alignment horizontal="center" vertical="center"/>
    </xf>
    <xf numFmtId="0" fontId="2" fillId="0" borderId="5" xfId="0" applyFont="1" applyFill="1" applyBorder="1" applyAlignment="1">
      <alignment vertical="center" wrapText="1"/>
    </xf>
    <xf numFmtId="0" fontId="3" fillId="0" borderId="0" xfId="0" applyFont="1"/>
    <xf numFmtId="4" fontId="2" fillId="0" borderId="5" xfId="0" applyNumberFormat="1" applyFont="1" applyFill="1" applyBorder="1" applyAlignment="1">
      <alignment horizontal="center" vertical="center"/>
    </xf>
    <xf numFmtId="3" fontId="3" fillId="0" borderId="5" xfId="0" applyNumberFormat="1" applyFont="1" applyFill="1" applyBorder="1" applyAlignment="1">
      <alignment horizontal="right" vertical="center" wrapText="1"/>
    </xf>
    <xf numFmtId="3" fontId="2" fillId="0" borderId="5" xfId="0" applyNumberFormat="1" applyFont="1" applyFill="1" applyBorder="1" applyAlignment="1">
      <alignment vertical="center" wrapText="1"/>
    </xf>
    <xf numFmtId="3" fontId="2" fillId="0" borderId="5" xfId="0" applyNumberFormat="1" applyFont="1" applyFill="1" applyBorder="1" applyAlignment="1">
      <alignment horizontal="right" vertical="top"/>
    </xf>
    <xf numFmtId="4" fontId="3" fillId="0" borderId="5" xfId="0" applyNumberFormat="1" applyFont="1" applyFill="1" applyBorder="1" applyAlignment="1">
      <alignment horizontal="center"/>
    </xf>
    <xf numFmtId="0" fontId="3" fillId="0" borderId="5" xfId="0" applyFont="1" applyFill="1" applyBorder="1"/>
    <xf numFmtId="0" fontId="3" fillId="0" borderId="5" xfId="0" applyFont="1" applyFill="1" applyBorder="1" applyAlignment="1">
      <alignment horizontal="right"/>
    </xf>
    <xf numFmtId="0" fontId="2" fillId="0" borderId="5" xfId="0" quotePrefix="1" applyFont="1" applyBorder="1" applyAlignment="1">
      <alignment vertical="top" wrapText="1"/>
    </xf>
    <xf numFmtId="9" fontId="3" fillId="0" borderId="5" xfId="0" applyNumberFormat="1" applyFont="1" applyBorder="1" applyAlignment="1">
      <alignment vertical="top"/>
    </xf>
    <xf numFmtId="0" fontId="2" fillId="0" borderId="5" xfId="0" quotePrefix="1" applyFont="1" applyBorder="1" applyAlignment="1">
      <alignment vertical="top"/>
    </xf>
    <xf numFmtId="4" fontId="3" fillId="0" borderId="5" xfId="5" applyNumberFormat="1" applyFont="1" applyBorder="1" applyAlignment="1">
      <alignment horizontal="center" vertical="center" wrapText="1"/>
    </xf>
    <xf numFmtId="3" fontId="3" fillId="0" borderId="5" xfId="5" applyNumberFormat="1" applyFont="1" applyBorder="1" applyAlignment="1">
      <alignment horizontal="right" vertical="top" wrapText="1"/>
    </xf>
    <xf numFmtId="9" fontId="3" fillId="0" borderId="5" xfId="3" applyFont="1" applyFill="1" applyBorder="1" applyAlignment="1">
      <alignment vertical="top" wrapText="1"/>
    </xf>
    <xf numFmtId="3" fontId="2" fillId="0" borderId="5" xfId="5" applyNumberFormat="1" applyFont="1" applyBorder="1" applyAlignment="1">
      <alignment horizontal="right" vertical="top" wrapText="1"/>
    </xf>
    <xf numFmtId="3" fontId="2" fillId="0" borderId="5" xfId="0" applyNumberFormat="1" applyFont="1" applyBorder="1" applyAlignment="1">
      <alignment vertical="top"/>
    </xf>
    <xf numFmtId="0" fontId="6" fillId="0" borderId="7" xfId="0" applyFont="1" applyBorder="1" applyAlignment="1">
      <alignment horizontal="left" vertical="center" wrapText="1"/>
    </xf>
    <xf numFmtId="3" fontId="2" fillId="0" borderId="5" xfId="5" applyNumberFormat="1" applyFont="1" applyBorder="1" applyAlignment="1">
      <alignment horizontal="right" vertical="center" wrapText="1"/>
    </xf>
    <xf numFmtId="3" fontId="2" fillId="0" borderId="5" xfId="5" applyNumberFormat="1" applyFont="1" applyBorder="1" applyAlignment="1">
      <alignment horizontal="center" vertical="center" wrapText="1"/>
    </xf>
    <xf numFmtId="3" fontId="2" fillId="0" borderId="5" xfId="0" applyNumberFormat="1" applyFont="1" applyBorder="1" applyAlignment="1">
      <alignment vertical="center" wrapText="1"/>
    </xf>
    <xf numFmtId="3" fontId="3" fillId="0" borderId="5" xfId="0" applyNumberFormat="1" applyFont="1" applyBorder="1" applyAlignment="1">
      <alignment horizontal="right" vertical="center" wrapText="1"/>
    </xf>
    <xf numFmtId="9" fontId="3" fillId="0" borderId="5" xfId="2" applyFont="1" applyBorder="1" applyAlignment="1">
      <alignment vertical="center" wrapText="1"/>
    </xf>
    <xf numFmtId="0" fontId="2" fillId="0" borderId="5" xfId="0" quotePrefix="1" applyFont="1" applyFill="1" applyBorder="1" applyAlignment="1">
      <alignment vertical="top" wrapText="1"/>
    </xf>
    <xf numFmtId="0" fontId="2" fillId="0" borderId="5" xfId="0" quotePrefix="1" applyFont="1" applyFill="1" applyBorder="1" applyAlignment="1">
      <alignment horizontal="center" vertical="center" wrapText="1"/>
    </xf>
    <xf numFmtId="0" fontId="2" fillId="0" borderId="5" xfId="0" quotePrefix="1" applyFont="1" applyFill="1" applyBorder="1" applyAlignment="1">
      <alignment vertical="center" wrapText="1"/>
    </xf>
    <xf numFmtId="0" fontId="2" fillId="0" borderId="5" xfId="0" quotePrefix="1" applyFont="1" applyFill="1" applyBorder="1" applyAlignment="1">
      <alignment horizontal="right" vertical="center" wrapText="1"/>
    </xf>
    <xf numFmtId="3" fontId="2" fillId="0" borderId="5" xfId="0" quotePrefix="1" applyNumberFormat="1" applyFont="1" applyFill="1" applyBorder="1" applyAlignment="1">
      <alignment vertical="center" wrapText="1"/>
    </xf>
    <xf numFmtId="3" fontId="2" fillId="0" borderId="5" xfId="0" quotePrefix="1" applyNumberFormat="1" applyFont="1" applyFill="1" applyBorder="1" applyAlignment="1">
      <alignment horizontal="right" vertical="center" wrapText="1"/>
    </xf>
    <xf numFmtId="3" fontId="3" fillId="0" borderId="5" xfId="0" quotePrefix="1" applyNumberFormat="1" applyFont="1" applyFill="1" applyBorder="1" applyAlignment="1">
      <alignment horizontal="right" vertical="center" wrapText="1"/>
    </xf>
    <xf numFmtId="0" fontId="2" fillId="0" borderId="7" xfId="0" applyFont="1" applyFill="1" applyBorder="1" applyAlignment="1">
      <alignment horizontal="justify" vertical="center" wrapText="1"/>
    </xf>
    <xf numFmtId="0" fontId="3" fillId="0" borderId="1" xfId="0" applyFont="1" applyFill="1" applyBorder="1" applyAlignment="1">
      <alignment horizontal="center" vertical="center"/>
    </xf>
    <xf numFmtId="4" fontId="3" fillId="0" borderId="5" xfId="0" quotePrefix="1" applyNumberFormat="1" applyFont="1" applyFill="1" applyBorder="1" applyAlignment="1">
      <alignment horizontal="center" vertical="center" wrapText="1"/>
    </xf>
    <xf numFmtId="3" fontId="3" fillId="0" borderId="0" xfId="0" applyNumberFormat="1" applyFont="1" applyFill="1" applyAlignment="1">
      <alignment horizontal="right" vertical="center" wrapText="1"/>
    </xf>
    <xf numFmtId="9" fontId="3" fillId="0" borderId="5" xfId="2" applyFont="1" applyFill="1" applyBorder="1" applyAlignment="1">
      <alignment vertical="center" wrapText="1"/>
    </xf>
    <xf numFmtId="4" fontId="3" fillId="0" borderId="5" xfId="7" applyNumberFormat="1" applyFont="1" applyFill="1" applyBorder="1" applyAlignment="1">
      <alignment horizontal="center" vertical="center"/>
    </xf>
    <xf numFmtId="3" fontId="3" fillId="0" borderId="5" xfId="7" applyNumberFormat="1" applyFont="1" applyFill="1" applyBorder="1" applyAlignment="1">
      <alignment horizontal="right" vertical="top"/>
    </xf>
    <xf numFmtId="3" fontId="3" fillId="0" borderId="5" xfId="0" applyNumberFormat="1" applyFont="1" applyFill="1" applyBorder="1" applyAlignment="1">
      <alignment horizontal="right"/>
    </xf>
    <xf numFmtId="9" fontId="3" fillId="2" borderId="5" xfId="0" applyNumberFormat="1" applyFont="1" applyFill="1" applyBorder="1" applyAlignment="1">
      <alignment horizontal="center" vertical="center"/>
    </xf>
    <xf numFmtId="3" fontId="2" fillId="0" borderId="5" xfId="0" quotePrefix="1" applyNumberFormat="1" applyFont="1" applyBorder="1" applyAlignment="1">
      <alignment vertical="center" wrapText="1"/>
    </xf>
    <xf numFmtId="3" fontId="3" fillId="0" borderId="5" xfId="7" applyNumberFormat="1" applyFont="1" applyBorder="1" applyAlignment="1">
      <alignment horizontal="right" vertical="top"/>
    </xf>
    <xf numFmtId="0" fontId="8" fillId="0" borderId="5" xfId="0" applyFont="1" applyFill="1" applyBorder="1" applyAlignment="1">
      <alignment vertical="top" wrapText="1"/>
    </xf>
    <xf numFmtId="0" fontId="3" fillId="0" borderId="5" xfId="0" quotePrefix="1" applyFont="1" applyBorder="1" applyAlignment="1">
      <alignment vertical="top" wrapText="1"/>
    </xf>
    <xf numFmtId="0" fontId="6" fillId="0" borderId="7" xfId="0" quotePrefix="1" applyFont="1" applyBorder="1" applyAlignment="1">
      <alignment horizontal="left" vertical="center" wrapText="1"/>
    </xf>
    <xf numFmtId="0" fontId="3" fillId="0" borderId="5" xfId="5" applyNumberFormat="1" applyFont="1" applyBorder="1" applyAlignment="1">
      <alignment horizontal="center" vertical="center" wrapText="1"/>
    </xf>
    <xf numFmtId="4" fontId="6" fillId="0" borderId="0" xfId="0" quotePrefix="1" applyNumberFormat="1" applyFont="1" applyBorder="1" applyAlignment="1">
      <alignment horizontal="left" vertical="top" wrapText="1"/>
    </xf>
    <xf numFmtId="4" fontId="6" fillId="0" borderId="5" xfId="0" quotePrefix="1" applyNumberFormat="1" applyFont="1" applyBorder="1" applyAlignment="1">
      <alignment horizontal="left" vertical="top" wrapText="1"/>
    </xf>
    <xf numFmtId="0" fontId="2" fillId="0" borderId="4" xfId="0" applyFont="1" applyFill="1" applyBorder="1" applyAlignment="1">
      <alignment horizontal="center" vertical="center" wrapText="1"/>
    </xf>
    <xf numFmtId="0" fontId="6" fillId="0" borderId="5" xfId="0" quotePrefix="1" applyFont="1" applyBorder="1" applyAlignment="1">
      <alignment horizontal="left" vertical="center" wrapText="1"/>
    </xf>
    <xf numFmtId="0" fontId="6" fillId="0" borderId="5" xfId="0" quotePrefix="1" applyFont="1" applyBorder="1" applyAlignment="1">
      <alignment horizontal="left" vertical="top" wrapText="1"/>
    </xf>
    <xf numFmtId="0" fontId="3" fillId="0" borderId="5" xfId="0" quotePrefix="1" applyFont="1" applyBorder="1" applyAlignment="1">
      <alignment horizontal="left" vertical="top" wrapText="1"/>
    </xf>
    <xf numFmtId="4" fontId="6" fillId="0" borderId="5" xfId="0" quotePrefix="1" applyNumberFormat="1" applyFont="1" applyBorder="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xf>
    <xf numFmtId="3" fontId="2" fillId="0" borderId="4" xfId="0" quotePrefix="1" applyNumberFormat="1" applyFont="1" applyBorder="1" applyAlignment="1">
      <alignment vertical="center" wrapText="1"/>
    </xf>
    <xf numFmtId="0" fontId="6" fillId="0" borderId="7" xfId="0" applyFont="1" applyFill="1" applyBorder="1" applyAlignment="1">
      <alignment vertical="center" wrapText="1"/>
    </xf>
    <xf numFmtId="4" fontId="3" fillId="0" borderId="1" xfId="0" applyNumberFormat="1" applyFont="1" applyFill="1" applyBorder="1" applyAlignment="1">
      <alignment horizontal="center" vertical="center"/>
    </xf>
    <xf numFmtId="0" fontId="2" fillId="0" borderId="0" xfId="0" quotePrefix="1" applyFont="1" applyFill="1" applyBorder="1" applyAlignment="1">
      <alignment vertical="center" wrapText="1"/>
    </xf>
    <xf numFmtId="4" fontId="2" fillId="0" borderId="0" xfId="0" applyNumberFormat="1" applyFont="1" applyAlignment="1">
      <alignment horizontal="center"/>
    </xf>
    <xf numFmtId="165" fontId="3" fillId="0" borderId="5" xfId="0" applyNumberFormat="1" applyFont="1" applyFill="1" applyBorder="1" applyAlignment="1">
      <alignment horizontal="center" vertical="center"/>
    </xf>
    <xf numFmtId="0" fontId="3" fillId="0" borderId="5" xfId="0" applyFont="1" applyFill="1" applyBorder="1" applyAlignment="1">
      <alignment horizontal="right" vertical="center"/>
    </xf>
    <xf numFmtId="3" fontId="2" fillId="0" borderId="5" xfId="0" applyNumberFormat="1" applyFont="1" applyFill="1" applyBorder="1" applyAlignment="1">
      <alignment vertical="top" wrapText="1"/>
    </xf>
    <xf numFmtId="9" fontId="3" fillId="0" borderId="5" xfId="7" applyNumberFormat="1" applyFont="1" applyFill="1" applyBorder="1" applyAlignment="1">
      <alignment horizontal="center" vertical="top" wrapText="1"/>
    </xf>
    <xf numFmtId="4" fontId="2" fillId="0" borderId="0" xfId="0" applyNumberFormat="1" applyFont="1" applyFill="1" applyAlignment="1">
      <alignment horizontal="center" vertical="center"/>
    </xf>
    <xf numFmtId="0" fontId="2" fillId="0" borderId="5" xfId="0" quotePrefix="1" applyFont="1" applyFill="1" applyBorder="1" applyAlignment="1">
      <alignment horizontal="left" vertical="top" wrapText="1"/>
    </xf>
    <xf numFmtId="0" fontId="3" fillId="0" borderId="5" xfId="0" quotePrefix="1" applyFont="1" applyFill="1" applyBorder="1" applyAlignment="1">
      <alignment horizontal="left" vertical="center" wrapText="1"/>
    </xf>
    <xf numFmtId="9" fontId="3" fillId="0" borderId="5" xfId="7" applyNumberFormat="1" applyFont="1" applyBorder="1" applyAlignment="1">
      <alignment horizontal="center" vertical="top" wrapText="1"/>
    </xf>
    <xf numFmtId="0" fontId="3" fillId="0" borderId="5" xfId="0" quotePrefix="1" applyFont="1" applyFill="1" applyBorder="1" applyAlignment="1">
      <alignment vertical="top" wrapText="1"/>
    </xf>
    <xf numFmtId="3" fontId="2" fillId="0" borderId="7" xfId="0" applyNumberFormat="1" applyFont="1" applyFill="1" applyBorder="1" applyAlignment="1">
      <alignment vertical="top" wrapText="1"/>
    </xf>
    <xf numFmtId="0" fontId="3" fillId="0" borderId="0" xfId="0" applyFont="1" applyFill="1"/>
    <xf numFmtId="3" fontId="3" fillId="0" borderId="5" xfId="5" applyNumberFormat="1" applyFont="1" applyFill="1" applyBorder="1" applyAlignment="1">
      <alignment horizontal="right" vertical="top" wrapText="1"/>
    </xf>
    <xf numFmtId="3" fontId="2" fillId="0" borderId="5" xfId="0" applyNumberFormat="1" applyFont="1" applyFill="1" applyBorder="1" applyAlignment="1">
      <alignment vertical="top"/>
    </xf>
    <xf numFmtId="4" fontId="3" fillId="0" borderId="5" xfId="5" applyNumberFormat="1" applyFont="1" applyFill="1" applyBorder="1" applyAlignment="1">
      <alignment horizontal="center" vertical="center" wrapText="1"/>
    </xf>
    <xf numFmtId="3" fontId="2" fillId="0" borderId="5" xfId="5" applyNumberFormat="1" applyFont="1" applyFill="1" applyBorder="1" applyAlignment="1">
      <alignment horizontal="right" vertical="top" wrapText="1"/>
    </xf>
    <xf numFmtId="0" fontId="6" fillId="0" borderId="5" xfId="0" quotePrefix="1" applyFont="1" applyBorder="1" applyAlignment="1">
      <alignment horizontal="left" vertical="center" wrapText="1"/>
    </xf>
    <xf numFmtId="0" fontId="3" fillId="0" borderId="5" xfId="0" quotePrefix="1" applyFont="1" applyFill="1" applyBorder="1" applyAlignment="1">
      <alignment horizontal="left" vertical="center" wrapText="1"/>
    </xf>
    <xf numFmtId="0" fontId="6" fillId="0" borderId="5" xfId="0" applyFont="1" applyFill="1" applyBorder="1" applyAlignment="1">
      <alignment horizontal="left" vertical="top" wrapText="1"/>
    </xf>
    <xf numFmtId="0" fontId="2" fillId="0" borderId="2" xfId="0" applyFont="1" applyFill="1" applyBorder="1" applyAlignment="1">
      <alignment horizontal="center" vertical="center" wrapText="1"/>
    </xf>
    <xf numFmtId="0" fontId="2" fillId="0" borderId="5" xfId="0" quotePrefix="1" applyFont="1" applyBorder="1" applyAlignment="1">
      <alignment horizontal="left" vertical="top" wrapText="1"/>
    </xf>
    <xf numFmtId="0" fontId="2" fillId="2" borderId="7" xfId="0" applyFont="1" applyFill="1" applyBorder="1" applyAlignment="1">
      <alignment horizontal="center" vertical="center" wrapText="1"/>
    </xf>
    <xf numFmtId="0" fontId="3" fillId="2" borderId="5" xfId="0" quotePrefix="1" applyFont="1" applyFill="1" applyBorder="1" applyAlignment="1">
      <alignment horizontal="left" vertical="top" wrapText="1"/>
    </xf>
    <xf numFmtId="3" fontId="13" fillId="0" borderId="0" xfId="0" applyNumberFormat="1" applyFont="1" applyAlignment="1">
      <alignment horizontal="right" vertical="center"/>
    </xf>
    <xf numFmtId="3" fontId="13" fillId="0" borderId="0" xfId="0" applyNumberFormat="1" applyFont="1" applyAlignment="1">
      <alignment horizontal="left" vertical="center"/>
    </xf>
    <xf numFmtId="171" fontId="3" fillId="0" borderId="0" xfId="1" applyNumberFormat="1" applyFont="1" applyBorder="1" applyAlignment="1">
      <alignment horizontal="center" vertical="center"/>
    </xf>
    <xf numFmtId="171" fontId="2" fillId="0" borderId="5" xfId="1" applyNumberFormat="1" applyFont="1" applyBorder="1" applyAlignment="1">
      <alignment horizontal="center" vertical="center"/>
    </xf>
    <xf numFmtId="4" fontId="2" fillId="0" borderId="0" xfId="0" applyNumberFormat="1" applyFont="1" applyAlignment="1">
      <alignment horizontal="right"/>
    </xf>
    <xf numFmtId="4" fontId="3" fillId="0" borderId="0" xfId="0" applyNumberFormat="1" applyFont="1" applyAlignment="1">
      <alignment horizontal="right"/>
    </xf>
    <xf numFmtId="171" fontId="3" fillId="0" borderId="5" xfId="1" applyNumberFormat="1" applyFont="1" applyBorder="1" applyAlignment="1">
      <alignment horizontal="right" vertical="center"/>
    </xf>
    <xf numFmtId="171" fontId="2" fillId="0" borderId="5" xfId="1" applyNumberFormat="1" applyFont="1" applyBorder="1" applyAlignment="1">
      <alignment horizontal="right" vertical="center"/>
    </xf>
    <xf numFmtId="4" fontId="2" fillId="0" borderId="0" xfId="0" applyNumberFormat="1" applyFont="1" applyAlignment="1">
      <alignment horizontal="center" vertical="center"/>
    </xf>
    <xf numFmtId="171" fontId="2" fillId="0" borderId="0" xfId="1" applyNumberFormat="1" applyFont="1" applyBorder="1" applyAlignment="1">
      <alignment horizontal="center" vertical="center"/>
    </xf>
    <xf numFmtId="3" fontId="3" fillId="0" borderId="7" xfId="0" applyNumberFormat="1" applyFont="1" applyBorder="1" applyAlignment="1">
      <alignment horizontal="right" vertical="top"/>
    </xf>
    <xf numFmtId="0" fontId="2" fillId="0" borderId="2" xfId="0" quotePrefix="1" applyFont="1" applyBorder="1" applyAlignment="1">
      <alignment horizontal="right" vertical="top" wrapText="1"/>
    </xf>
    <xf numFmtId="3" fontId="2" fillId="0" borderId="2" xfId="0" quotePrefix="1" applyNumberFormat="1" applyFont="1" applyBorder="1" applyAlignment="1">
      <alignment vertical="center" wrapText="1"/>
    </xf>
    <xf numFmtId="0" fontId="2" fillId="0" borderId="6" xfId="0" quotePrefix="1" applyFont="1" applyBorder="1" applyAlignment="1">
      <alignment horizontal="center" vertical="top" wrapText="1"/>
    </xf>
    <xf numFmtId="3" fontId="2" fillId="0" borderId="6" xfId="0" quotePrefix="1" applyNumberFormat="1" applyFont="1" applyBorder="1" applyAlignment="1">
      <alignment vertical="center" wrapText="1"/>
    </xf>
    <xf numFmtId="170" fontId="3" fillId="0" borderId="2" xfId="0" applyNumberFormat="1" applyFont="1" applyBorder="1" applyAlignment="1">
      <alignment horizontal="center" vertical="top"/>
    </xf>
    <xf numFmtId="0" fontId="2" fillId="0" borderId="2" xfId="0" quotePrefix="1" applyFont="1" applyBorder="1" applyAlignment="1">
      <alignment vertical="top" wrapText="1"/>
    </xf>
    <xf numFmtId="0" fontId="3" fillId="0" borderId="2" xfId="0" applyFont="1" applyBorder="1" applyAlignment="1">
      <alignment vertical="top" wrapText="1"/>
    </xf>
    <xf numFmtId="0" fontId="6" fillId="0" borderId="2" xfId="0" applyFont="1" applyFill="1" applyBorder="1" applyAlignment="1">
      <alignment horizontal="left" vertical="center" wrapText="1"/>
    </xf>
    <xf numFmtId="4" fontId="3" fillId="0" borderId="2" xfId="0" applyNumberFormat="1" applyFont="1" applyFill="1" applyBorder="1" applyAlignment="1">
      <alignment horizontal="center" vertical="center"/>
    </xf>
    <xf numFmtId="0" fontId="2" fillId="0" borderId="5" xfId="0" quotePrefix="1" applyFont="1" applyBorder="1" applyAlignment="1">
      <alignment horizontal="left" vertical="top" wrapText="1"/>
    </xf>
    <xf numFmtId="0" fontId="6" fillId="0" borderId="5" xfId="0" quotePrefix="1" applyFont="1" applyBorder="1" applyAlignment="1">
      <alignment horizontal="left" vertical="center" wrapText="1"/>
    </xf>
    <xf numFmtId="0" fontId="6" fillId="0" borderId="5" xfId="0" quotePrefix="1" applyFont="1" applyBorder="1" applyAlignment="1">
      <alignment horizontal="left" vertical="top" wrapText="1"/>
    </xf>
    <xf numFmtId="0" fontId="2" fillId="0" borderId="4" xfId="0" applyFont="1" applyFill="1" applyBorder="1" applyAlignment="1">
      <alignment horizontal="center" vertical="center" wrapText="1"/>
    </xf>
    <xf numFmtId="0" fontId="3" fillId="0" borderId="5" xfId="0" quotePrefix="1" applyFont="1" applyFill="1" applyBorder="1" applyAlignment="1">
      <alignment horizontal="left" vertical="center" wrapText="1"/>
    </xf>
    <xf numFmtId="0" fontId="6" fillId="0" borderId="5" xfId="0" quotePrefix="1" applyFont="1" applyFill="1" applyBorder="1" applyAlignment="1">
      <alignment horizontal="left" vertical="top" wrapText="1"/>
    </xf>
    <xf numFmtId="0" fontId="6" fillId="0" borderId="5" xfId="0" applyFont="1" applyFill="1" applyBorder="1" applyAlignment="1">
      <alignment horizontal="left" vertical="top" wrapText="1"/>
    </xf>
    <xf numFmtId="0" fontId="3" fillId="0" borderId="5" xfId="0" quotePrefix="1" applyFont="1" applyBorder="1" applyAlignment="1">
      <alignment horizontal="left" vertical="top" wrapText="1"/>
    </xf>
    <xf numFmtId="0" fontId="3" fillId="0" borderId="5" xfId="0" quotePrefix="1" applyFont="1" applyFill="1" applyBorder="1" applyAlignment="1">
      <alignment horizontal="left" vertical="center" wrapText="1"/>
    </xf>
    <xf numFmtId="0" fontId="6" fillId="0" borderId="5" xfId="0" quotePrefix="1" applyFont="1" applyBorder="1" applyAlignment="1">
      <alignment horizontal="left" vertical="top" wrapText="1"/>
    </xf>
    <xf numFmtId="0" fontId="2" fillId="0" borderId="4" xfId="0" applyFont="1" applyFill="1" applyBorder="1" applyAlignment="1">
      <alignment horizontal="center" vertical="center" wrapText="1"/>
    </xf>
    <xf numFmtId="0" fontId="6" fillId="0" borderId="5" xfId="0" applyFont="1" applyFill="1" applyBorder="1" applyAlignment="1">
      <alignment horizontal="left" vertical="top" wrapText="1"/>
    </xf>
    <xf numFmtId="0" fontId="2" fillId="0" borderId="5" xfId="0" quotePrefix="1" applyFont="1" applyBorder="1" applyAlignment="1">
      <alignment horizontal="left" vertical="top" wrapText="1"/>
    </xf>
    <xf numFmtId="0" fontId="6" fillId="0" borderId="5" xfId="0" quotePrefix="1" applyFont="1" applyFill="1" applyBorder="1" applyAlignment="1">
      <alignment horizontal="left" vertical="top" wrapText="1"/>
    </xf>
    <xf numFmtId="0" fontId="2" fillId="2" borderId="5" xfId="0" applyFont="1" applyFill="1" applyBorder="1" applyAlignment="1">
      <alignment horizontal="center" vertical="center" wrapText="1"/>
    </xf>
    <xf numFmtId="0" fontId="6" fillId="0" borderId="5" xfId="0" quotePrefix="1" applyFont="1" applyBorder="1" applyAlignment="1">
      <alignment vertical="top" wrapText="1"/>
    </xf>
    <xf numFmtId="0" fontId="8" fillId="0" borderId="5" xfId="0" quotePrefix="1" applyFont="1" applyFill="1" applyBorder="1" applyAlignment="1">
      <alignment vertical="top" wrapText="1"/>
    </xf>
    <xf numFmtId="4" fontId="3" fillId="0" borderId="5" xfId="0" quotePrefix="1" applyNumberFormat="1" applyFont="1" applyBorder="1" applyAlignment="1">
      <alignment horizontal="left" vertical="top" wrapText="1"/>
    </xf>
    <xf numFmtId="0" fontId="3" fillId="0" borderId="5" xfId="0" applyNumberFormat="1" applyFont="1" applyBorder="1" applyAlignment="1">
      <alignment horizontal="center" vertical="center"/>
    </xf>
    <xf numFmtId="0" fontId="17" fillId="0" borderId="2" xfId="0" applyFont="1" applyBorder="1"/>
    <xf numFmtId="0" fontId="17" fillId="2" borderId="2" xfId="0" applyFont="1" applyFill="1" applyBorder="1"/>
    <xf numFmtId="0" fontId="17" fillId="2" borderId="2" xfId="0" applyFont="1" applyFill="1" applyBorder="1" applyAlignment="1">
      <alignment horizontal="center" vertical="center"/>
    </xf>
    <xf numFmtId="0" fontId="3" fillId="0" borderId="2" xfId="0" applyFont="1" applyBorder="1" applyAlignment="1">
      <alignment horizontal="center"/>
    </xf>
    <xf numFmtId="0" fontId="17" fillId="0" borderId="2" xfId="0" applyFont="1" applyBorder="1" applyAlignment="1">
      <alignment horizontal="right"/>
    </xf>
    <xf numFmtId="0" fontId="3" fillId="0" borderId="5" xfId="0" quotePrefix="1" applyFont="1" applyBorder="1" applyAlignment="1">
      <alignment vertical="center" wrapText="1"/>
    </xf>
    <xf numFmtId="3" fontId="2" fillId="0" borderId="10" xfId="0" quotePrefix="1" applyNumberFormat="1" applyFont="1" applyBorder="1" applyAlignment="1">
      <alignment vertical="center" wrapText="1"/>
    </xf>
    <xf numFmtId="0" fontId="44" fillId="0" borderId="5" xfId="0" quotePrefix="1" applyFont="1" applyFill="1" applyBorder="1" applyAlignment="1">
      <alignment vertical="top" wrapText="1"/>
    </xf>
    <xf numFmtId="0" fontId="2" fillId="0" borderId="5" xfId="0" quotePrefix="1" applyFont="1" applyBorder="1" applyAlignment="1">
      <alignment horizontal="left" vertical="top" wrapText="1"/>
    </xf>
    <xf numFmtId="0" fontId="3" fillId="0" borderId="5" xfId="0" quotePrefix="1" applyFont="1" applyBorder="1" applyAlignment="1">
      <alignment horizontal="left" vertical="center" wrapText="1"/>
    </xf>
    <xf numFmtId="0" fontId="2" fillId="0" borderId="5" xfId="0" quotePrefix="1" applyFont="1" applyBorder="1" applyAlignment="1">
      <alignment horizontal="left" vertical="top" wrapText="1"/>
    </xf>
    <xf numFmtId="170" fontId="9" fillId="2" borderId="3" xfId="0" quotePrefix="1" applyNumberFormat="1" applyFont="1" applyFill="1" applyBorder="1" applyAlignment="1">
      <alignment horizontal="center" vertical="top"/>
    </xf>
    <xf numFmtId="0" fontId="9" fillId="2" borderId="3" xfId="0" quotePrefix="1" applyFont="1" applyFill="1" applyBorder="1" applyAlignment="1">
      <alignment horizontal="left" vertical="top"/>
    </xf>
    <xf numFmtId="0" fontId="46" fillId="2" borderId="3" xfId="0" applyFont="1" applyFill="1" applyBorder="1" applyAlignment="1">
      <alignment horizontal="center" vertical="center"/>
    </xf>
    <xf numFmtId="4" fontId="46" fillId="2" borderId="3" xfId="0" applyNumberFormat="1" applyFont="1" applyFill="1" applyBorder="1" applyAlignment="1">
      <alignment horizontal="center" vertical="center"/>
    </xf>
    <xf numFmtId="3" fontId="46" fillId="2" borderId="3" xfId="0" applyNumberFormat="1" applyFont="1" applyFill="1" applyBorder="1" applyAlignment="1">
      <alignment horizontal="right" vertical="top"/>
    </xf>
    <xf numFmtId="9" fontId="46" fillId="2" borderId="3" xfId="0" quotePrefix="1" applyNumberFormat="1" applyFont="1" applyFill="1" applyBorder="1" applyAlignment="1">
      <alignment horizontal="left" vertical="top"/>
    </xf>
    <xf numFmtId="3" fontId="9" fillId="2" borderId="3" xfId="0" applyNumberFormat="1" applyFont="1" applyFill="1" applyBorder="1" applyAlignment="1">
      <alignment horizontal="right" vertical="top"/>
    </xf>
    <xf numFmtId="170" fontId="46" fillId="2" borderId="5" xfId="0" applyNumberFormat="1" applyFont="1" applyFill="1" applyBorder="1" applyAlignment="1">
      <alignment horizontal="center" vertical="top"/>
    </xf>
    <xf numFmtId="0" fontId="9" fillId="2" borderId="5" xfId="0" quotePrefix="1" applyFont="1" applyFill="1" applyBorder="1" applyAlignment="1">
      <alignment horizontal="left" vertical="top"/>
    </xf>
    <xf numFmtId="0" fontId="9" fillId="2" borderId="5" xfId="0" applyFont="1" applyFill="1" applyBorder="1" applyAlignment="1">
      <alignment horizontal="center" vertical="center"/>
    </xf>
    <xf numFmtId="4" fontId="9" fillId="2" borderId="5" xfId="0" applyNumberFormat="1" applyFont="1" applyFill="1" applyBorder="1" applyAlignment="1">
      <alignment horizontal="center" vertical="center"/>
    </xf>
    <xf numFmtId="3" fontId="46" fillId="2" borderId="5" xfId="0" applyNumberFormat="1" applyFont="1" applyFill="1" applyBorder="1" applyAlignment="1">
      <alignment horizontal="right" vertical="top"/>
    </xf>
    <xf numFmtId="9" fontId="46" fillId="2" borderId="5" xfId="0" applyNumberFormat="1" applyFont="1" applyFill="1" applyBorder="1" applyAlignment="1">
      <alignment horizontal="right" vertical="top"/>
    </xf>
    <xf numFmtId="0" fontId="46" fillId="2" borderId="5" xfId="0" quotePrefix="1" applyFont="1" applyFill="1" applyBorder="1" applyAlignment="1">
      <alignment horizontal="left" vertical="top"/>
    </xf>
    <xf numFmtId="0" fontId="46" fillId="2" borderId="5" xfId="0" applyFont="1" applyFill="1" applyBorder="1" applyAlignment="1">
      <alignment horizontal="center" vertical="center"/>
    </xf>
    <xf numFmtId="4" fontId="46" fillId="2" borderId="5" xfId="0" applyNumberFormat="1" applyFont="1" applyFill="1" applyBorder="1" applyAlignment="1">
      <alignment horizontal="center" vertical="center"/>
    </xf>
    <xf numFmtId="0" fontId="46" fillId="2" borderId="5" xfId="0" applyFont="1" applyFill="1" applyBorder="1" applyAlignment="1">
      <alignment horizontal="left" vertical="top"/>
    </xf>
    <xf numFmtId="9" fontId="46" fillId="2" borderId="5" xfId="2" applyFont="1" applyFill="1" applyBorder="1" applyAlignment="1">
      <alignment horizontal="center" vertical="center"/>
    </xf>
    <xf numFmtId="0" fontId="46" fillId="2" borderId="5" xfId="0" quotePrefix="1" applyFont="1" applyFill="1" applyBorder="1" applyAlignment="1">
      <alignment vertical="top" wrapText="1"/>
    </xf>
    <xf numFmtId="170" fontId="46" fillId="0" borderId="5" xfId="0" applyNumberFormat="1" applyFont="1" applyBorder="1" applyAlignment="1">
      <alignment horizontal="center" vertical="top"/>
    </xf>
    <xf numFmtId="0" fontId="46" fillId="2" borderId="5" xfId="0" quotePrefix="1" applyFont="1" applyFill="1" applyBorder="1" applyAlignment="1">
      <alignment vertical="center" wrapText="1"/>
    </xf>
    <xf numFmtId="0" fontId="9" fillId="0" borderId="5" xfId="0" quotePrefix="1" applyFont="1" applyBorder="1" applyAlignment="1">
      <alignment horizontal="left" vertical="top"/>
    </xf>
    <xf numFmtId="0" fontId="9" fillId="0" borderId="5" xfId="0" applyFont="1" applyBorder="1" applyAlignment="1">
      <alignment horizontal="center" vertical="center"/>
    </xf>
    <xf numFmtId="0" fontId="46" fillId="0" borderId="5" xfId="0" applyFont="1" applyBorder="1"/>
    <xf numFmtId="3" fontId="9" fillId="0" borderId="8" xfId="0" applyNumberFormat="1" applyFont="1" applyBorder="1" applyAlignment="1">
      <alignment vertical="center" wrapText="1"/>
    </xf>
    <xf numFmtId="0" fontId="46" fillId="0" borderId="5" xfId="0" applyFont="1" applyBorder="1" applyAlignment="1">
      <alignment horizontal="center" vertical="center"/>
    </xf>
    <xf numFmtId="0" fontId="46" fillId="0" borderId="5" xfId="0" quotePrefix="1" applyFont="1" applyBorder="1" applyAlignment="1">
      <alignment horizontal="left" vertical="top" wrapText="1"/>
    </xf>
    <xf numFmtId="4" fontId="46" fillId="0" borderId="5" xfId="0" applyNumberFormat="1" applyFont="1" applyBorder="1" applyAlignment="1">
      <alignment horizontal="center"/>
    </xf>
    <xf numFmtId="4" fontId="46" fillId="0" borderId="5" xfId="0" applyNumberFormat="1" applyFont="1" applyBorder="1"/>
    <xf numFmtId="4" fontId="46" fillId="0" borderId="5" xfId="0" applyNumberFormat="1" applyFont="1" applyBorder="1" applyAlignment="1">
      <alignment horizontal="center" vertical="center"/>
    </xf>
    <xf numFmtId="0" fontId="9" fillId="0" borderId="5" xfId="0" quotePrefix="1" applyFont="1" applyBorder="1" applyAlignment="1">
      <alignment horizontal="left" vertical="top" wrapText="1"/>
    </xf>
    <xf numFmtId="4" fontId="9" fillId="0" borderId="5" xfId="0" applyNumberFormat="1" applyFont="1" applyBorder="1" applyAlignment="1">
      <alignment horizontal="center" vertical="center"/>
    </xf>
    <xf numFmtId="3" fontId="9" fillId="0" borderId="5" xfId="0" applyNumberFormat="1" applyFont="1" applyBorder="1" applyAlignment="1">
      <alignment horizontal="right" vertical="center" wrapText="1"/>
    </xf>
    <xf numFmtId="3" fontId="9" fillId="0" borderId="5" xfId="0" applyNumberFormat="1" applyFont="1" applyBorder="1" applyAlignment="1">
      <alignment horizontal="center" vertical="center" wrapText="1"/>
    </xf>
    <xf numFmtId="0" fontId="46" fillId="0" borderId="5" xfId="0" quotePrefix="1" applyFont="1" applyBorder="1" applyAlignment="1">
      <alignment vertical="top" wrapText="1"/>
    </xf>
    <xf numFmtId="3" fontId="46" fillId="0" borderId="5" xfId="0" applyNumberFormat="1" applyFont="1" applyBorder="1" applyAlignment="1">
      <alignment horizontal="right" vertical="center"/>
    </xf>
    <xf numFmtId="9" fontId="46" fillId="0" borderId="5" xfId="3" applyFont="1" applyFill="1" applyBorder="1" applyAlignment="1">
      <alignment horizontal="center" vertical="center" wrapText="1"/>
    </xf>
    <xf numFmtId="9" fontId="46" fillId="0" borderId="5" xfId="0" applyNumberFormat="1" applyFont="1" applyBorder="1" applyAlignment="1">
      <alignment horizontal="center" vertical="center"/>
    </xf>
    <xf numFmtId="0" fontId="47" fillId="0" borderId="5" xfId="0" quotePrefix="1" applyFont="1" applyBorder="1" applyAlignment="1">
      <alignment horizontal="left" vertical="top" wrapText="1"/>
    </xf>
    <xf numFmtId="0" fontId="48" fillId="2" borderId="5" xfId="0" quotePrefix="1" applyFont="1" applyFill="1" applyBorder="1" applyAlignment="1">
      <alignment vertical="top" wrapText="1"/>
    </xf>
    <xf numFmtId="3" fontId="46" fillId="2" borderId="5" xfId="0" applyNumberFormat="1" applyFont="1" applyFill="1" applyBorder="1" applyAlignment="1">
      <alignment horizontal="right" vertical="center"/>
    </xf>
    <xf numFmtId="9" fontId="46" fillId="2" borderId="5" xfId="3" applyFont="1" applyFill="1" applyBorder="1" applyAlignment="1">
      <alignment horizontal="center" vertical="center" wrapText="1"/>
    </xf>
    <xf numFmtId="3" fontId="46" fillId="2" borderId="5" xfId="0" applyNumberFormat="1" applyFont="1" applyFill="1" applyBorder="1" applyAlignment="1">
      <alignment horizontal="right" vertical="center" wrapText="1"/>
    </xf>
    <xf numFmtId="0" fontId="46" fillId="2" borderId="5" xfId="0" applyFont="1" applyFill="1" applyBorder="1" applyAlignment="1">
      <alignment horizontal="right" vertical="center"/>
    </xf>
    <xf numFmtId="0" fontId="47" fillId="2" borderId="5" xfId="0" quotePrefix="1" applyFont="1" applyFill="1" applyBorder="1" applyAlignment="1">
      <alignment horizontal="left" vertical="center" wrapText="1"/>
    </xf>
    <xf numFmtId="0" fontId="3" fillId="0" borderId="5" xfId="0" applyFont="1" applyBorder="1" applyAlignment="1">
      <alignment horizontal="center" vertical="top"/>
    </xf>
    <xf numFmtId="4" fontId="2" fillId="0" borderId="5" xfId="0" applyNumberFormat="1" applyFont="1" applyBorder="1" applyAlignment="1">
      <alignment horizontal="center" vertical="top"/>
    </xf>
    <xf numFmtId="0" fontId="3" fillId="2" borderId="5" xfId="0" applyFont="1" applyFill="1" applyBorder="1" applyAlignment="1">
      <alignment horizontal="center" vertical="top"/>
    </xf>
    <xf numFmtId="9" fontId="3" fillId="2" borderId="5" xfId="0" applyNumberFormat="1" applyFont="1" applyFill="1" applyBorder="1" applyAlignment="1">
      <alignment horizontal="center" vertical="top" wrapText="1"/>
    </xf>
    <xf numFmtId="3" fontId="46" fillId="0" borderId="5" xfId="0" applyNumberFormat="1" applyFont="1" applyBorder="1" applyAlignment="1">
      <alignment horizontal="right" vertical="center" wrapText="1"/>
    </xf>
    <xf numFmtId="3" fontId="46" fillId="0" borderId="5" xfId="0" applyNumberFormat="1" applyFont="1" applyBorder="1" applyAlignment="1">
      <alignment vertical="center" wrapText="1"/>
    </xf>
    <xf numFmtId="3" fontId="46" fillId="0" borderId="5" xfId="0" applyNumberFormat="1" applyFont="1" applyBorder="1" applyAlignment="1">
      <alignment horizontal="right" vertical="top"/>
    </xf>
    <xf numFmtId="9" fontId="46" fillId="0" borderId="5" xfId="0" applyNumberFormat="1" applyFont="1" applyBorder="1" applyAlignment="1">
      <alignment horizontal="right" vertical="top"/>
    </xf>
    <xf numFmtId="3" fontId="9" fillId="0" borderId="5" xfId="0" applyNumberFormat="1" applyFont="1" applyBorder="1" applyAlignment="1">
      <alignment horizontal="right" vertical="top"/>
    </xf>
    <xf numFmtId="3" fontId="46" fillId="0" borderId="5" xfId="0" applyNumberFormat="1" applyFont="1" applyBorder="1" applyAlignment="1">
      <alignment vertical="top"/>
    </xf>
    <xf numFmtId="3" fontId="9" fillId="2" borderId="5" xfId="0" applyNumberFormat="1" applyFont="1" applyFill="1" applyBorder="1" applyAlignment="1">
      <alignment horizontal="right" vertical="center" wrapText="1"/>
    </xf>
    <xf numFmtId="3" fontId="9" fillId="0" borderId="5" xfId="0" applyNumberFormat="1" applyFont="1" applyBorder="1" applyAlignment="1">
      <alignment vertical="top"/>
    </xf>
    <xf numFmtId="4" fontId="49" fillId="0" borderId="5" xfId="0" applyNumberFormat="1" applyFont="1" applyBorder="1" applyAlignment="1">
      <alignment horizontal="center" vertical="center"/>
    </xf>
    <xf numFmtId="3" fontId="9" fillId="0" borderId="5" xfId="0" applyNumberFormat="1" applyFont="1" applyBorder="1" applyAlignment="1">
      <alignment vertical="center" wrapText="1"/>
    </xf>
    <xf numFmtId="0" fontId="46" fillId="2" borderId="5" xfId="0" applyFont="1" applyFill="1" applyBorder="1" applyAlignment="1">
      <alignment horizontal="center" vertical="center" wrapText="1"/>
    </xf>
    <xf numFmtId="4" fontId="46" fillId="0" borderId="5" xfId="4" applyNumberFormat="1" applyFont="1" applyBorder="1" applyAlignment="1">
      <alignment horizontal="center" vertical="center"/>
    </xf>
    <xf numFmtId="167" fontId="46" fillId="0" borderId="5" xfId="4" applyNumberFormat="1" applyFont="1" applyBorder="1" applyAlignment="1">
      <alignment horizontal="right" vertical="center" wrapText="1"/>
    </xf>
    <xf numFmtId="9" fontId="46" fillId="0" borderId="5" xfId="0" applyNumberFormat="1" applyFont="1" applyBorder="1" applyAlignment="1">
      <alignment horizontal="right" vertical="center" wrapText="1"/>
    </xf>
    <xf numFmtId="0" fontId="9" fillId="2" borderId="5" xfId="0" quotePrefix="1" applyFont="1" applyFill="1" applyBorder="1" applyAlignment="1">
      <alignment horizontal="left" vertical="top" wrapText="1"/>
    </xf>
    <xf numFmtId="0" fontId="9" fillId="2" borderId="5" xfId="0" quotePrefix="1" applyFont="1" applyFill="1" applyBorder="1" applyAlignment="1">
      <alignment vertical="top" wrapText="1"/>
    </xf>
    <xf numFmtId="0" fontId="50" fillId="2" borderId="5" xfId="0" applyFont="1" applyFill="1" applyBorder="1" applyAlignment="1">
      <alignment horizontal="center" vertical="center"/>
    </xf>
    <xf numFmtId="4" fontId="50" fillId="2" borderId="5" xfId="0" quotePrefix="1" applyNumberFormat="1" applyFont="1" applyFill="1" applyBorder="1" applyAlignment="1">
      <alignment horizontal="center" vertical="center" wrapText="1"/>
    </xf>
    <xf numFmtId="3" fontId="50" fillId="2" borderId="5" xfId="0" applyNumberFormat="1" applyFont="1" applyFill="1" applyBorder="1" applyAlignment="1">
      <alignment horizontal="right" vertical="center"/>
    </xf>
    <xf numFmtId="9" fontId="50" fillId="2" borderId="5" xfId="3" applyFont="1" applyFill="1" applyBorder="1" applyAlignment="1">
      <alignment horizontal="center" vertical="center" wrapText="1"/>
    </xf>
    <xf numFmtId="0" fontId="46" fillId="2" borderId="5" xfId="0" quotePrefix="1" applyFont="1" applyFill="1" applyBorder="1" applyAlignment="1">
      <alignment horizontal="left" vertical="top" wrapText="1"/>
    </xf>
    <xf numFmtId="0" fontId="51" fillId="2" borderId="5" xfId="0" applyFont="1" applyFill="1" applyBorder="1" applyAlignment="1">
      <alignment horizontal="center" vertical="center"/>
    </xf>
    <xf numFmtId="4" fontId="46" fillId="2" borderId="5" xfId="0" applyNumberFormat="1" applyFont="1" applyFill="1" applyBorder="1" applyAlignment="1">
      <alignment horizontal="center" vertical="center" wrapText="1"/>
    </xf>
    <xf numFmtId="4" fontId="9" fillId="2" borderId="5" xfId="0" applyNumberFormat="1" applyFont="1" applyFill="1" applyBorder="1" applyAlignment="1">
      <alignment vertical="center" wrapText="1"/>
    </xf>
    <xf numFmtId="170" fontId="50" fillId="2" borderId="5" xfId="0" applyNumberFormat="1" applyFont="1" applyFill="1" applyBorder="1" applyAlignment="1">
      <alignment horizontal="center" vertical="top"/>
    </xf>
    <xf numFmtId="0" fontId="50" fillId="2" borderId="5" xfId="0" quotePrefix="1" applyFont="1" applyFill="1" applyBorder="1" applyAlignment="1">
      <alignment vertical="top" wrapText="1"/>
    </xf>
    <xf numFmtId="0" fontId="50" fillId="2" borderId="5" xfId="0" quotePrefix="1" applyFont="1" applyFill="1" applyBorder="1" applyAlignment="1">
      <alignment horizontal="left" vertical="top" wrapText="1"/>
    </xf>
    <xf numFmtId="0" fontId="50" fillId="2" borderId="5" xfId="0" applyFont="1" applyFill="1" applyBorder="1" applyAlignment="1">
      <alignment horizontal="center" vertical="top" wrapText="1"/>
    </xf>
    <xf numFmtId="0" fontId="50" fillId="2" borderId="5" xfId="0" applyFont="1" applyFill="1" applyBorder="1" applyAlignment="1">
      <alignment vertical="top" wrapText="1"/>
    </xf>
    <xf numFmtId="0" fontId="9" fillId="2" borderId="5" xfId="0" quotePrefix="1" applyFont="1" applyFill="1" applyBorder="1" applyAlignment="1">
      <alignment vertical="top"/>
    </xf>
    <xf numFmtId="0" fontId="46" fillId="2" borderId="5" xfId="5" applyFont="1" applyFill="1" applyBorder="1" applyAlignment="1">
      <alignment horizontal="center" vertical="center" wrapText="1"/>
    </xf>
    <xf numFmtId="4" fontId="46" fillId="2" borderId="5" xfId="5" applyNumberFormat="1" applyFont="1" applyFill="1" applyBorder="1" applyAlignment="1">
      <alignment horizontal="center" vertical="center" wrapText="1"/>
    </xf>
    <xf numFmtId="3" fontId="46" fillId="2" borderId="5" xfId="5" applyNumberFormat="1" applyFont="1" applyFill="1" applyBorder="1" applyAlignment="1">
      <alignment horizontal="right" vertical="top" wrapText="1"/>
    </xf>
    <xf numFmtId="9" fontId="46" fillId="2" borderId="5" xfId="3" applyFont="1" applyFill="1" applyBorder="1" applyAlignment="1">
      <alignment vertical="top" wrapText="1"/>
    </xf>
    <xf numFmtId="41" fontId="9" fillId="2" borderId="5" xfId="11" applyFont="1" applyFill="1" applyBorder="1" applyAlignment="1">
      <alignment horizontal="right" vertical="top" wrapText="1"/>
    </xf>
    <xf numFmtId="3" fontId="46" fillId="2" borderId="5" xfId="5" applyNumberFormat="1" applyFont="1" applyFill="1" applyBorder="1" applyAlignment="1">
      <alignment vertical="top" wrapText="1"/>
    </xf>
    <xf numFmtId="4" fontId="47" fillId="2" borderId="5" xfId="0" quotePrefix="1" applyNumberFormat="1" applyFont="1" applyFill="1" applyBorder="1" applyAlignment="1">
      <alignment horizontal="left" vertical="center" wrapText="1"/>
    </xf>
    <xf numFmtId="0" fontId="49" fillId="2" borderId="5" xfId="0" applyFont="1" applyFill="1" applyBorder="1"/>
    <xf numFmtId="3" fontId="46" fillId="2" borderId="5" xfId="5" applyNumberFormat="1" applyFont="1" applyFill="1" applyBorder="1" applyAlignment="1">
      <alignment horizontal="center" vertical="center" wrapText="1"/>
    </xf>
    <xf numFmtId="3" fontId="46" fillId="2" borderId="5" xfId="5" applyNumberFormat="1" applyFont="1" applyFill="1" applyBorder="1" applyAlignment="1">
      <alignment horizontal="right" vertical="center" wrapText="1"/>
    </xf>
    <xf numFmtId="0" fontId="47" fillId="2" borderId="5" xfId="0" quotePrefix="1" applyFont="1" applyFill="1" applyBorder="1" applyAlignment="1">
      <alignment horizontal="left" vertical="top" wrapText="1"/>
    </xf>
    <xf numFmtId="3" fontId="46" fillId="2" borderId="5" xfId="0" applyNumberFormat="1" applyFont="1" applyFill="1" applyBorder="1" applyAlignment="1">
      <alignment horizontal="center" vertical="center"/>
    </xf>
    <xf numFmtId="3" fontId="9" fillId="2" borderId="5" xfId="5" applyNumberFormat="1" applyFont="1" applyFill="1" applyBorder="1" applyAlignment="1">
      <alignment horizontal="right" vertical="center" wrapText="1"/>
    </xf>
    <xf numFmtId="3" fontId="9" fillId="2" borderId="5" xfId="5" applyNumberFormat="1" applyFont="1" applyFill="1" applyBorder="1" applyAlignment="1">
      <alignment horizontal="center" vertical="center" wrapText="1"/>
    </xf>
    <xf numFmtId="0" fontId="9" fillId="2" borderId="5" xfId="0" applyFont="1" applyFill="1" applyBorder="1" applyAlignment="1">
      <alignment horizontal="left" vertical="top" wrapText="1"/>
    </xf>
    <xf numFmtId="0" fontId="9" fillId="2" borderId="5" xfId="5" applyFont="1" applyFill="1" applyBorder="1" applyAlignment="1">
      <alignment vertical="center" wrapText="1"/>
    </xf>
    <xf numFmtId="0" fontId="46" fillId="2" borderId="5" xfId="0" applyFont="1" applyFill="1" applyBorder="1"/>
    <xf numFmtId="0" fontId="9" fillId="2" borderId="5" xfId="6" quotePrefix="1" applyFont="1" applyFill="1" applyBorder="1" applyAlignment="1">
      <alignment vertical="center"/>
    </xf>
    <xf numFmtId="9" fontId="46" fillId="2" borderId="5" xfId="0" applyNumberFormat="1" applyFont="1" applyFill="1" applyBorder="1" applyAlignment="1">
      <alignment horizontal="right" vertical="center"/>
    </xf>
    <xf numFmtId="3" fontId="9" fillId="2" borderId="5" xfId="0" applyNumberFormat="1" applyFont="1" applyFill="1" applyBorder="1" applyAlignment="1">
      <alignment horizontal="right" vertical="center"/>
    </xf>
    <xf numFmtId="4" fontId="9" fillId="2" borderId="5" xfId="0" applyNumberFormat="1" applyFont="1" applyFill="1" applyBorder="1" applyAlignment="1">
      <alignment horizontal="center" vertical="center" wrapText="1"/>
    </xf>
    <xf numFmtId="9" fontId="46" fillId="2" borderId="5" xfId="0" applyNumberFormat="1" applyFont="1" applyFill="1" applyBorder="1" applyAlignment="1">
      <alignment horizontal="center" vertical="center"/>
    </xf>
    <xf numFmtId="0" fontId="9" fillId="2" borderId="5" xfId="0" quotePrefix="1" applyFont="1" applyFill="1" applyBorder="1" applyAlignment="1">
      <alignment horizontal="justify" vertical="center" wrapText="1"/>
    </xf>
    <xf numFmtId="4" fontId="9" fillId="2" borderId="5" xfId="0" applyNumberFormat="1" applyFont="1" applyFill="1" applyBorder="1" applyAlignment="1">
      <alignment horizontal="right" vertical="center" wrapText="1"/>
    </xf>
    <xf numFmtId="4" fontId="46" fillId="2" borderId="5" xfId="0" applyNumberFormat="1" applyFont="1" applyFill="1" applyBorder="1" applyAlignment="1">
      <alignment vertical="center" wrapText="1"/>
    </xf>
    <xf numFmtId="4" fontId="46" fillId="2" borderId="5" xfId="0" quotePrefix="1" applyNumberFormat="1" applyFont="1" applyFill="1" applyBorder="1" applyAlignment="1">
      <alignment horizontal="center" vertical="center" wrapText="1"/>
    </xf>
    <xf numFmtId="9" fontId="46" fillId="2" borderId="5" xfId="3" applyFont="1" applyFill="1" applyBorder="1" applyAlignment="1">
      <alignment horizontal="right" vertical="center" wrapText="1"/>
    </xf>
    <xf numFmtId="3" fontId="46" fillId="2" borderId="5" xfId="0" applyNumberFormat="1" applyFont="1" applyFill="1" applyBorder="1" applyAlignment="1">
      <alignment vertical="center" wrapText="1"/>
    </xf>
    <xf numFmtId="0" fontId="47" fillId="2" borderId="5" xfId="0" quotePrefix="1" applyFont="1" applyFill="1" applyBorder="1" applyAlignment="1">
      <alignment horizontal="justify" vertical="center" wrapText="1"/>
    </xf>
    <xf numFmtId="3" fontId="9" fillId="2" borderId="5" xfId="0" applyNumberFormat="1" applyFont="1" applyFill="1" applyBorder="1" applyAlignment="1">
      <alignment vertical="center" wrapText="1"/>
    </xf>
    <xf numFmtId="0" fontId="9" fillId="2" borderId="5" xfId="0" quotePrefix="1" applyFont="1" applyFill="1" applyBorder="1" applyAlignment="1">
      <alignment vertical="center" wrapText="1"/>
    </xf>
    <xf numFmtId="4" fontId="46" fillId="2" borderId="5" xfId="7" applyNumberFormat="1" applyFont="1" applyFill="1" applyBorder="1" applyAlignment="1">
      <alignment horizontal="center" vertical="center"/>
    </xf>
    <xf numFmtId="3" fontId="46" fillId="2" borderId="5" xfId="7" applyNumberFormat="1" applyFont="1" applyFill="1" applyBorder="1" applyAlignment="1">
      <alignment horizontal="right" vertical="top"/>
    </xf>
    <xf numFmtId="9" fontId="46" fillId="2" borderId="5" xfId="7" applyNumberFormat="1" applyFont="1" applyFill="1" applyBorder="1" applyAlignment="1">
      <alignment horizontal="center" vertical="top" wrapText="1"/>
    </xf>
    <xf numFmtId="3" fontId="46" fillId="2" borderId="5" xfId="7" applyNumberFormat="1" applyFont="1" applyFill="1" applyBorder="1" applyAlignment="1">
      <alignment vertical="top"/>
    </xf>
    <xf numFmtId="0" fontId="9" fillId="2" borderId="8" xfId="0" quotePrefix="1" applyFont="1" applyFill="1" applyBorder="1" applyAlignment="1">
      <alignment horizontal="center" vertical="center" wrapText="1"/>
    </xf>
    <xf numFmtId="49" fontId="9" fillId="2" borderId="3" xfId="0" quotePrefix="1" applyNumberFormat="1" applyFont="1" applyFill="1" applyBorder="1" applyAlignment="1">
      <alignment horizontal="center" vertical="top"/>
    </xf>
    <xf numFmtId="3" fontId="9" fillId="2" borderId="5" xfId="0" applyNumberFormat="1" applyFont="1" applyFill="1" applyBorder="1" applyAlignment="1">
      <alignment horizontal="right" vertical="top"/>
    </xf>
    <xf numFmtId="49" fontId="46" fillId="2" borderId="5" xfId="0" quotePrefix="1" applyNumberFormat="1" applyFont="1" applyFill="1" applyBorder="1" applyAlignment="1">
      <alignment horizontal="center" vertical="top"/>
    </xf>
    <xf numFmtId="0" fontId="46" fillId="2" borderId="5" xfId="0" applyFont="1" applyFill="1" applyBorder="1" applyAlignment="1">
      <alignment horizontal="right"/>
    </xf>
    <xf numFmtId="49" fontId="46" fillId="2" borderId="5" xfId="0" applyNumberFormat="1" applyFont="1" applyFill="1" applyBorder="1" applyAlignment="1">
      <alignment horizontal="center" vertical="top"/>
    </xf>
    <xf numFmtId="4" fontId="46" fillId="2" borderId="5" xfId="0" applyNumberFormat="1" applyFont="1" applyFill="1" applyBorder="1" applyAlignment="1">
      <alignment horizontal="center"/>
    </xf>
    <xf numFmtId="165" fontId="9" fillId="2" borderId="5" xfId="0" applyNumberFormat="1" applyFont="1" applyFill="1" applyBorder="1" applyAlignment="1">
      <alignment horizontal="center" vertical="center"/>
    </xf>
    <xf numFmtId="165" fontId="46" fillId="2" borderId="5" xfId="0" applyNumberFormat="1" applyFont="1" applyFill="1" applyBorder="1" applyAlignment="1">
      <alignment horizontal="center" vertical="center"/>
    </xf>
    <xf numFmtId="3" fontId="9" fillId="2" borderId="3" xfId="0" applyNumberFormat="1" applyFont="1" applyFill="1" applyBorder="1" applyAlignment="1">
      <alignment vertical="center" wrapText="1"/>
    </xf>
    <xf numFmtId="49" fontId="46" fillId="0" borderId="5" xfId="0" applyNumberFormat="1" applyFont="1" applyBorder="1" applyAlignment="1">
      <alignment horizontal="center" vertical="top"/>
    </xf>
    <xf numFmtId="0" fontId="46" fillId="0" borderId="5" xfId="0" applyFont="1" applyBorder="1" applyAlignment="1">
      <alignment horizontal="right"/>
    </xf>
    <xf numFmtId="0" fontId="46" fillId="0" borderId="5" xfId="0" quotePrefix="1" applyFont="1" applyBorder="1" applyAlignment="1">
      <alignment horizontal="left" vertical="top" wrapText="1"/>
    </xf>
    <xf numFmtId="3" fontId="9" fillId="0" borderId="5" xfId="0" applyNumberFormat="1" applyFont="1" applyBorder="1" applyAlignment="1">
      <alignment vertical="top" wrapText="1"/>
    </xf>
    <xf numFmtId="0" fontId="1" fillId="0" borderId="5" xfId="0" applyFont="1" applyBorder="1"/>
    <xf numFmtId="0" fontId="1" fillId="0" borderId="5" xfId="0" applyFont="1" applyBorder="1" applyAlignment="1">
      <alignment horizontal="center"/>
    </xf>
    <xf numFmtId="0" fontId="1" fillId="0" borderId="5" xfId="0" applyFont="1" applyBorder="1" applyAlignment="1">
      <alignment horizontal="right"/>
    </xf>
    <xf numFmtId="0" fontId="48" fillId="0" borderId="5" xfId="0" quotePrefix="1" applyFont="1" applyBorder="1" applyAlignment="1">
      <alignment vertical="top" wrapText="1"/>
    </xf>
    <xf numFmtId="3" fontId="46" fillId="0" borderId="5" xfId="0" applyNumberFormat="1" applyFont="1" applyBorder="1" applyAlignment="1">
      <alignment horizontal="center" vertical="center"/>
    </xf>
    <xf numFmtId="3" fontId="9" fillId="0" borderId="5" xfId="0" applyNumberFormat="1" applyFont="1" applyBorder="1" applyAlignment="1">
      <alignment horizontal="right" vertical="center"/>
    </xf>
    <xf numFmtId="3" fontId="9" fillId="0" borderId="5" xfId="0" applyNumberFormat="1" applyFont="1" applyBorder="1" applyAlignment="1">
      <alignment horizontal="right"/>
    </xf>
    <xf numFmtId="0" fontId="46" fillId="0" borderId="5" xfId="0" applyFont="1" applyBorder="1" applyAlignment="1">
      <alignment horizontal="center"/>
    </xf>
    <xf numFmtId="0" fontId="46" fillId="0" borderId="5" xfId="0" applyFont="1" applyBorder="1" applyAlignment="1">
      <alignment horizontal="center" vertical="center" wrapText="1"/>
    </xf>
    <xf numFmtId="0" fontId="9" fillId="0" borderId="5" xfId="0" quotePrefix="1" applyFont="1" applyBorder="1" applyAlignment="1">
      <alignment vertical="center" wrapText="1"/>
    </xf>
    <xf numFmtId="0" fontId="46" fillId="0" borderId="5" xfId="0" applyFont="1" applyBorder="1" applyAlignment="1">
      <alignment vertical="center" wrapText="1"/>
    </xf>
    <xf numFmtId="3" fontId="9" fillId="0" borderId="5" xfId="0" quotePrefix="1" applyNumberFormat="1" applyFont="1" applyBorder="1" applyAlignment="1">
      <alignment horizontal="center" vertical="center" wrapText="1"/>
    </xf>
    <xf numFmtId="0" fontId="46" fillId="0" borderId="5" xfId="0" quotePrefix="1" applyFont="1" applyBorder="1" applyAlignment="1">
      <alignment horizontal="center" vertical="center" wrapText="1"/>
    </xf>
    <xf numFmtId="172" fontId="46" fillId="0" borderId="5" xfId="0" applyNumberFormat="1" applyFont="1" applyBorder="1" applyAlignment="1">
      <alignment horizontal="center" vertical="center"/>
    </xf>
    <xf numFmtId="3" fontId="46" fillId="0" borderId="5" xfId="0" quotePrefix="1" applyNumberFormat="1" applyFont="1" applyBorder="1" applyAlignment="1">
      <alignment horizontal="center" vertical="center" wrapText="1"/>
    </xf>
    <xf numFmtId="172" fontId="46" fillId="2" borderId="5" xfId="0" applyNumberFormat="1" applyFont="1" applyFill="1" applyBorder="1" applyAlignment="1">
      <alignment horizontal="center" vertical="center"/>
    </xf>
    <xf numFmtId="3" fontId="46" fillId="2" borderId="5" xfId="0" quotePrefix="1" applyNumberFormat="1" applyFont="1" applyFill="1" applyBorder="1" applyAlignment="1">
      <alignment horizontal="center" vertical="center" wrapText="1"/>
    </xf>
    <xf numFmtId="0" fontId="46" fillId="2" borderId="5" xfId="0" applyFont="1" applyFill="1" applyBorder="1" applyAlignment="1">
      <alignment vertical="center" wrapText="1"/>
    </xf>
    <xf numFmtId="3" fontId="9" fillId="2" borderId="5" xfId="0" quotePrefix="1" applyNumberFormat="1" applyFont="1" applyFill="1" applyBorder="1" applyAlignment="1">
      <alignment horizontal="center" vertical="center" wrapText="1"/>
    </xf>
    <xf numFmtId="0" fontId="46" fillId="2" borderId="5" xfId="0" quotePrefix="1" applyFont="1" applyFill="1" applyBorder="1" applyAlignment="1">
      <alignment horizontal="center" vertical="center" wrapText="1"/>
    </xf>
    <xf numFmtId="0" fontId="46" fillId="2" borderId="5" xfId="0" quotePrefix="1" applyFont="1" applyFill="1" applyBorder="1" applyAlignment="1">
      <alignment horizontal="right" vertical="center" wrapText="1"/>
    </xf>
    <xf numFmtId="0" fontId="46" fillId="0" borderId="5" xfId="0" quotePrefix="1" applyFont="1" applyBorder="1" applyAlignment="1">
      <alignment horizontal="right" vertical="center" wrapText="1"/>
    </xf>
    <xf numFmtId="0" fontId="9" fillId="0" borderId="5" xfId="0" applyFont="1" applyBorder="1" applyAlignment="1">
      <alignment horizontal="left" vertical="center" wrapText="1"/>
    </xf>
    <xf numFmtId="3" fontId="46" fillId="0" borderId="5" xfId="4" applyNumberFormat="1" applyFont="1" applyBorder="1" applyAlignment="1">
      <alignment horizontal="center" vertical="center" wrapText="1"/>
    </xf>
    <xf numFmtId="9" fontId="46" fillId="0" borderId="5" xfId="0" applyNumberFormat="1" applyFont="1" applyBorder="1" applyAlignment="1">
      <alignment horizontal="center" vertical="center" wrapText="1"/>
    </xf>
    <xf numFmtId="4" fontId="47" fillId="0" borderId="5" xfId="0" quotePrefix="1" applyNumberFormat="1" applyFont="1" applyBorder="1" applyAlignment="1">
      <alignment horizontal="left" vertical="center" wrapText="1"/>
    </xf>
    <xf numFmtId="167" fontId="46" fillId="0" borderId="5" xfId="4" applyNumberFormat="1" applyFont="1" applyBorder="1" applyAlignment="1">
      <alignment horizontal="center" vertical="center" wrapText="1"/>
    </xf>
    <xf numFmtId="4" fontId="9" fillId="0" borderId="5" xfId="0" quotePrefix="1" applyNumberFormat="1" applyFont="1" applyBorder="1" applyAlignment="1">
      <alignment horizontal="center" vertical="center" wrapText="1"/>
    </xf>
    <xf numFmtId="0" fontId="9" fillId="0" borderId="5" xfId="0" quotePrefix="1" applyFont="1" applyBorder="1" applyAlignment="1">
      <alignment horizontal="center" vertical="center" wrapText="1"/>
    </xf>
    <xf numFmtId="0" fontId="9" fillId="0" borderId="5" xfId="0" quotePrefix="1" applyFont="1" applyBorder="1" applyAlignment="1">
      <alignment horizontal="right" vertical="center" wrapText="1"/>
    </xf>
    <xf numFmtId="0" fontId="46" fillId="2" borderId="5" xfId="10" applyFont="1" applyFill="1" applyBorder="1" applyAlignment="1">
      <alignment horizontal="center" vertical="center"/>
    </xf>
    <xf numFmtId="3" fontId="46" fillId="2" borderId="5" xfId="0" quotePrefix="1" applyNumberFormat="1" applyFont="1" applyFill="1" applyBorder="1" applyAlignment="1">
      <alignment horizontal="right" vertical="center" wrapText="1"/>
    </xf>
    <xf numFmtId="0" fontId="47" fillId="2" borderId="5" xfId="0" quotePrefix="1" applyFont="1" applyFill="1" applyBorder="1" applyAlignment="1">
      <alignment vertical="center" wrapText="1"/>
    </xf>
    <xf numFmtId="0" fontId="46" fillId="2" borderId="5" xfId="10" applyFont="1" applyFill="1" applyBorder="1" applyAlignment="1">
      <alignment horizontal="center"/>
    </xf>
    <xf numFmtId="3" fontId="46" fillId="2" borderId="5" xfId="0" quotePrefix="1" applyNumberFormat="1" applyFont="1" applyFill="1" applyBorder="1" applyAlignment="1">
      <alignment vertical="center" wrapText="1"/>
    </xf>
    <xf numFmtId="0" fontId="47" fillId="0" borderId="5" xfId="0" quotePrefix="1" applyFont="1" applyBorder="1" applyAlignment="1">
      <alignment horizontal="left" vertical="center" wrapText="1"/>
    </xf>
    <xf numFmtId="0" fontId="1" fillId="2" borderId="5" xfId="0" applyFont="1" applyFill="1" applyBorder="1"/>
    <xf numFmtId="3" fontId="9" fillId="2" borderId="5" xfId="0" applyNumberFormat="1" applyFont="1" applyFill="1" applyBorder="1" applyAlignment="1">
      <alignment vertical="top" wrapText="1"/>
    </xf>
    <xf numFmtId="0" fontId="16" fillId="2" borderId="5" xfId="0" applyFont="1" applyFill="1" applyBorder="1"/>
    <xf numFmtId="0" fontId="16" fillId="2" borderId="5" xfId="0" applyFont="1" applyFill="1" applyBorder="1" applyAlignment="1">
      <alignment horizontal="center"/>
    </xf>
    <xf numFmtId="0" fontId="16" fillId="2" borderId="5" xfId="0" applyFont="1" applyFill="1" applyBorder="1" applyAlignment="1">
      <alignment horizontal="right"/>
    </xf>
    <xf numFmtId="0" fontId="46" fillId="2" borderId="5" xfId="0" applyFont="1" applyFill="1" applyBorder="1" applyAlignment="1">
      <alignment vertical="top"/>
    </xf>
    <xf numFmtId="4" fontId="46" fillId="2" borderId="5" xfId="0" applyNumberFormat="1" applyFont="1" applyFill="1" applyBorder="1" applyAlignment="1">
      <alignment horizontal="right" vertical="center" wrapText="1"/>
    </xf>
    <xf numFmtId="4" fontId="9" fillId="2" borderId="5" xfId="0" applyNumberFormat="1" applyFont="1" applyFill="1" applyBorder="1" applyAlignment="1">
      <alignment vertical="top" wrapText="1"/>
    </xf>
    <xf numFmtId="4" fontId="46" fillId="2" borderId="5" xfId="4" quotePrefix="1" applyNumberFormat="1" applyFont="1" applyFill="1" applyBorder="1" applyAlignment="1">
      <alignment horizontal="center" vertical="center" wrapText="1"/>
    </xf>
    <xf numFmtId="167" fontId="46" fillId="2" borderId="5" xfId="4" applyNumberFormat="1" applyFont="1" applyFill="1" applyBorder="1" applyAlignment="1">
      <alignment horizontal="center" vertical="center" wrapText="1"/>
    </xf>
    <xf numFmtId="9" fontId="9" fillId="2" borderId="5" xfId="4" applyNumberFormat="1" applyFont="1" applyFill="1" applyBorder="1" applyAlignment="1">
      <alignment horizontal="center" vertical="center" wrapText="1"/>
    </xf>
    <xf numFmtId="3" fontId="9" fillId="2" borderId="5" xfId="4" applyNumberFormat="1" applyFont="1" applyFill="1" applyBorder="1" applyAlignment="1">
      <alignment horizontal="right" vertical="center" wrapText="1"/>
    </xf>
    <xf numFmtId="3" fontId="9" fillId="2" borderId="5" xfId="5" applyNumberFormat="1" applyFont="1" applyFill="1" applyBorder="1" applyAlignment="1">
      <alignment vertical="top" wrapText="1"/>
    </xf>
    <xf numFmtId="4" fontId="46" fillId="2" borderId="5" xfId="7" applyNumberFormat="1" applyFont="1" applyFill="1" applyBorder="1" applyAlignment="1">
      <alignment horizontal="center" vertical="top"/>
    </xf>
    <xf numFmtId="0" fontId="9" fillId="2" borderId="8" xfId="0" applyFont="1" applyFill="1" applyBorder="1" applyAlignment="1">
      <alignment vertical="top" wrapText="1"/>
    </xf>
    <xf numFmtId="0" fontId="46" fillId="2" borderId="5" xfId="0" applyFont="1" applyFill="1" applyBorder="1" applyAlignment="1">
      <alignment vertical="top" wrapText="1"/>
    </xf>
    <xf numFmtId="0" fontId="9" fillId="2" borderId="3" xfId="0" quotePrefix="1" applyFont="1" applyFill="1" applyBorder="1" applyAlignment="1">
      <alignment horizontal="center" vertical="center" wrapText="1"/>
    </xf>
    <xf numFmtId="0" fontId="9" fillId="2" borderId="5" xfId="0" quotePrefix="1" applyFont="1" applyFill="1" applyBorder="1" applyAlignment="1">
      <alignment horizontal="center" vertical="center" wrapText="1"/>
    </xf>
    <xf numFmtId="171" fontId="46" fillId="2" borderId="3" xfId="1" applyNumberFormat="1" applyFont="1" applyFill="1" applyBorder="1" applyAlignment="1">
      <alignment horizontal="center" vertical="center"/>
    </xf>
    <xf numFmtId="170" fontId="46" fillId="2" borderId="5" xfId="0" quotePrefix="1" applyNumberFormat="1" applyFont="1" applyFill="1" applyBorder="1" applyAlignment="1">
      <alignment horizontal="center" vertical="top"/>
    </xf>
    <xf numFmtId="4" fontId="9" fillId="2" borderId="0" xfId="0" applyNumberFormat="1" applyFont="1" applyFill="1" applyAlignment="1">
      <alignment horizontal="center"/>
    </xf>
    <xf numFmtId="9" fontId="46" fillId="2" borderId="5" xfId="0" quotePrefix="1" applyNumberFormat="1" applyFont="1" applyFill="1" applyBorder="1" applyAlignment="1">
      <alignment horizontal="left" vertical="top"/>
    </xf>
    <xf numFmtId="171" fontId="46" fillId="2" borderId="5" xfId="1" applyNumberFormat="1" applyFont="1" applyFill="1" applyBorder="1" applyAlignment="1">
      <alignment horizontal="center" vertical="center"/>
    </xf>
    <xf numFmtId="3" fontId="9" fillId="2" borderId="5" xfId="0" applyNumberFormat="1" applyFont="1" applyFill="1" applyBorder="1" applyAlignment="1">
      <alignment horizontal="center" vertical="center" wrapText="1"/>
    </xf>
    <xf numFmtId="0" fontId="1" fillId="2" borderId="5" xfId="0" applyFont="1" applyFill="1" applyBorder="1" applyAlignment="1">
      <alignment horizontal="center"/>
    </xf>
    <xf numFmtId="0" fontId="1" fillId="2" borderId="5" xfId="0" applyFont="1" applyFill="1" applyBorder="1" applyAlignment="1">
      <alignment horizontal="right"/>
    </xf>
    <xf numFmtId="0" fontId="46" fillId="2" borderId="5" xfId="0" quotePrefix="1" applyFont="1" applyFill="1" applyBorder="1" applyAlignment="1">
      <alignment horizontal="center" vertical="top" wrapText="1"/>
    </xf>
    <xf numFmtId="0" fontId="9" fillId="0" borderId="5" xfId="0" quotePrefix="1" applyFont="1" applyBorder="1" applyAlignment="1">
      <alignment vertical="top" wrapText="1"/>
    </xf>
    <xf numFmtId="9" fontId="46" fillId="0" borderId="5" xfId="0" applyNumberFormat="1" applyFont="1" applyBorder="1" applyAlignment="1">
      <alignment vertical="top"/>
    </xf>
    <xf numFmtId="0" fontId="46" fillId="0" borderId="5" xfId="0" applyFont="1" applyBorder="1" applyAlignment="1">
      <alignment horizontal="center" vertical="top"/>
    </xf>
    <xf numFmtId="4" fontId="46" fillId="0" borderId="5" xfId="0" applyNumberFormat="1" applyFont="1" applyBorder="1" applyAlignment="1">
      <alignment horizontal="center" vertical="top"/>
    </xf>
    <xf numFmtId="9" fontId="46" fillId="0" borderId="5" xfId="0" quotePrefix="1" applyNumberFormat="1" applyFont="1" applyBorder="1" applyAlignment="1">
      <alignment horizontal="center" vertical="center" wrapText="1"/>
    </xf>
    <xf numFmtId="0" fontId="46" fillId="0" borderId="5" xfId="0" applyFont="1" applyBorder="1" applyAlignment="1">
      <alignment vertical="top" wrapText="1"/>
    </xf>
    <xf numFmtId="4" fontId="46" fillId="0" borderId="5" xfId="0" applyNumberFormat="1" applyFont="1" applyBorder="1" applyAlignment="1">
      <alignment horizontal="right" vertical="top"/>
    </xf>
    <xf numFmtId="0" fontId="9" fillId="0" borderId="7" xfId="0" quotePrefix="1" applyFont="1" applyBorder="1" applyAlignment="1">
      <alignment horizontal="left" vertical="center" wrapText="1"/>
    </xf>
    <xf numFmtId="3" fontId="9" fillId="0" borderId="5" xfId="5" applyNumberFormat="1" applyFont="1" applyBorder="1" applyAlignment="1">
      <alignment vertical="top" wrapText="1"/>
    </xf>
    <xf numFmtId="4" fontId="6" fillId="0" borderId="7" xfId="0" quotePrefix="1" applyNumberFormat="1" applyFont="1" applyBorder="1" applyAlignment="1">
      <alignment horizontal="left" vertical="center" wrapText="1"/>
    </xf>
    <xf numFmtId="3" fontId="3" fillId="0" borderId="5" xfId="4" applyNumberFormat="1" applyFont="1" applyBorder="1" applyAlignment="1">
      <alignment horizontal="center" vertical="center"/>
    </xf>
    <xf numFmtId="3" fontId="46" fillId="0" borderId="5" xfId="4" applyNumberFormat="1" applyFont="1" applyBorder="1" applyAlignment="1">
      <alignment vertical="center" wrapText="1"/>
    </xf>
    <xf numFmtId="9" fontId="3" fillId="0" borderId="5" xfId="0" applyNumberFormat="1" applyFont="1" applyBorder="1" applyAlignment="1">
      <alignment horizontal="center" vertical="center" wrapText="1"/>
    </xf>
    <xf numFmtId="3" fontId="45" fillId="0" borderId="5" xfId="4" applyNumberFormat="1" applyFont="1" applyBorder="1" applyAlignment="1">
      <alignment vertical="center" wrapText="1"/>
    </xf>
    <xf numFmtId="3" fontId="46" fillId="0" borderId="5" xfId="5" applyNumberFormat="1" applyFont="1" applyBorder="1" applyAlignment="1">
      <alignment horizontal="center" vertical="center" wrapText="1"/>
    </xf>
    <xf numFmtId="3" fontId="46" fillId="0" borderId="5" xfId="5" applyNumberFormat="1" applyFont="1" applyBorder="1" applyAlignment="1">
      <alignment horizontal="right" vertical="top" wrapText="1"/>
    </xf>
    <xf numFmtId="9" fontId="46" fillId="0" borderId="5" xfId="3" applyFont="1" applyFill="1" applyBorder="1" applyAlignment="1">
      <alignment horizontal="center" vertical="top" wrapText="1"/>
    </xf>
    <xf numFmtId="9" fontId="46" fillId="0" borderId="5" xfId="3" applyFont="1" applyFill="1" applyBorder="1" applyAlignment="1">
      <alignment vertical="top" wrapText="1"/>
    </xf>
    <xf numFmtId="4" fontId="46" fillId="0" borderId="7" xfId="0" quotePrefix="1" applyNumberFormat="1" applyFont="1" applyBorder="1" applyAlignment="1">
      <alignment horizontal="left" vertical="center" wrapText="1"/>
    </xf>
    <xf numFmtId="4" fontId="46" fillId="2" borderId="7" xfId="0" quotePrefix="1" applyNumberFormat="1" applyFont="1" applyFill="1" applyBorder="1" applyAlignment="1">
      <alignment horizontal="left" vertical="center" wrapText="1"/>
    </xf>
    <xf numFmtId="9" fontId="46" fillId="2" borderId="5" xfId="3" applyFont="1" applyFill="1" applyBorder="1" applyAlignment="1">
      <alignment horizontal="center" vertical="top" wrapText="1"/>
    </xf>
    <xf numFmtId="3" fontId="3" fillId="2" borderId="5" xfId="0" applyNumberFormat="1" applyFont="1" applyFill="1" applyBorder="1" applyAlignment="1">
      <alignment horizontal="right" vertical="center"/>
    </xf>
    <xf numFmtId="3" fontId="9" fillId="0" borderId="4" xfId="0" applyNumberFormat="1" applyFont="1" applyBorder="1"/>
    <xf numFmtId="0" fontId="17" fillId="0" borderId="10" xfId="0" applyFont="1" applyBorder="1"/>
    <xf numFmtId="0" fontId="17" fillId="2" borderId="10" xfId="0" applyFont="1" applyFill="1" applyBorder="1"/>
    <xf numFmtId="0" fontId="17" fillId="2" borderId="10" xfId="0" applyFont="1" applyFill="1" applyBorder="1" applyAlignment="1">
      <alignment horizontal="center" vertical="center"/>
    </xf>
    <xf numFmtId="0" fontId="3" fillId="0" borderId="10" xfId="0" applyFont="1" applyBorder="1" applyAlignment="1">
      <alignment horizontal="center"/>
    </xf>
    <xf numFmtId="0" fontId="17" fillId="0" borderId="10" xfId="0" applyFont="1" applyBorder="1" applyAlignment="1">
      <alignment horizontal="right"/>
    </xf>
    <xf numFmtId="0" fontId="9" fillId="2" borderId="5" xfId="0" applyFont="1" applyFill="1" applyBorder="1" applyAlignment="1">
      <alignment vertical="top" wrapText="1"/>
    </xf>
    <xf numFmtId="4" fontId="46" fillId="2" borderId="3" xfId="0" applyNumberFormat="1" applyFont="1" applyFill="1" applyBorder="1" applyAlignment="1">
      <alignment horizontal="right" vertical="center"/>
    </xf>
    <xf numFmtId="4" fontId="9" fillId="2" borderId="5" xfId="0" applyNumberFormat="1" applyFont="1" applyFill="1" applyBorder="1" applyAlignment="1">
      <alignment horizontal="right" vertical="center"/>
    </xf>
    <xf numFmtId="4" fontId="46" fillId="2" borderId="5" xfId="0" applyNumberFormat="1" applyFont="1" applyFill="1" applyBorder="1" applyAlignment="1">
      <alignment horizontal="right" vertical="center"/>
    </xf>
    <xf numFmtId="9" fontId="46" fillId="2" borderId="5" xfId="2" applyFont="1" applyFill="1" applyBorder="1" applyAlignment="1">
      <alignment horizontal="right" vertical="center"/>
    </xf>
    <xf numFmtId="4" fontId="9" fillId="2" borderId="5" xfId="2" applyNumberFormat="1" applyFont="1" applyFill="1" applyBorder="1" applyAlignment="1">
      <alignment horizontal="right" vertical="center"/>
    </xf>
    <xf numFmtId="165" fontId="9" fillId="0" borderId="5" xfId="0" applyNumberFormat="1" applyFont="1" applyBorder="1" applyAlignment="1">
      <alignment horizontal="right" vertical="center"/>
    </xf>
    <xf numFmtId="165" fontId="46" fillId="0" borderId="5" xfId="0" applyNumberFormat="1" applyFont="1" applyBorder="1" applyAlignment="1">
      <alignment horizontal="right" vertical="center"/>
    </xf>
    <xf numFmtId="4" fontId="46" fillId="0" borderId="5" xfId="0" applyNumberFormat="1" applyFont="1" applyBorder="1" applyAlignment="1">
      <alignment horizontal="right"/>
    </xf>
    <xf numFmtId="4" fontId="46" fillId="0" borderId="5" xfId="0" applyNumberFormat="1" applyFont="1" applyBorder="1" applyAlignment="1">
      <alignment horizontal="right" vertical="center"/>
    </xf>
    <xf numFmtId="3" fontId="9" fillId="0" borderId="1" xfId="0" applyNumberFormat="1" applyFont="1" applyBorder="1" applyAlignment="1">
      <alignment horizontal="center" vertical="center" wrapText="1"/>
    </xf>
    <xf numFmtId="3" fontId="9" fillId="0" borderId="0"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4" fontId="9" fillId="0" borderId="5" xfId="0" applyNumberFormat="1" applyFont="1" applyBorder="1" applyAlignment="1">
      <alignment horizontal="right" vertical="center"/>
    </xf>
    <xf numFmtId="3" fontId="46" fillId="2" borderId="3" xfId="0" applyNumberFormat="1" applyFont="1" applyFill="1" applyBorder="1" applyAlignment="1">
      <alignment horizontal="center" vertical="center"/>
    </xf>
    <xf numFmtId="3" fontId="9" fillId="2" borderId="3" xfId="0" applyNumberFormat="1" applyFont="1" applyFill="1" applyBorder="1" applyAlignment="1">
      <alignment horizontal="right" vertical="center"/>
    </xf>
    <xf numFmtId="3" fontId="9" fillId="2" borderId="7"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47" fillId="2" borderId="5" xfId="0" quotePrefix="1" applyFont="1" applyFill="1" applyBorder="1" applyAlignment="1">
      <alignment vertical="top" wrapText="1"/>
    </xf>
    <xf numFmtId="3" fontId="9" fillId="2" borderId="3" xfId="0" quotePrefix="1" applyNumberFormat="1" applyFont="1" applyFill="1" applyBorder="1" applyAlignment="1">
      <alignment vertical="center" wrapText="1"/>
    </xf>
    <xf numFmtId="0" fontId="9" fillId="0" borderId="2" xfId="0" quotePrefix="1" applyFont="1" applyBorder="1" applyAlignment="1">
      <alignment horizontal="right" vertical="top" wrapText="1"/>
    </xf>
    <xf numFmtId="0" fontId="9" fillId="0" borderId="2" xfId="0" quotePrefix="1" applyFont="1" applyBorder="1" applyAlignment="1">
      <alignment horizontal="center" vertical="top" wrapText="1"/>
    </xf>
    <xf numFmtId="3" fontId="9" fillId="0" borderId="2" xfId="0" quotePrefix="1" applyNumberFormat="1" applyFont="1" applyBorder="1" applyAlignment="1">
      <alignment vertical="center" wrapText="1"/>
    </xf>
    <xf numFmtId="0" fontId="9" fillId="2" borderId="0" xfId="0" quotePrefix="1" applyFont="1" applyFill="1" applyBorder="1" applyAlignment="1">
      <alignment horizontal="left" vertical="top" wrapText="1"/>
    </xf>
    <xf numFmtId="9" fontId="9" fillId="2" borderId="5" xfId="11" applyNumberFormat="1" applyFont="1" applyFill="1" applyBorder="1" applyAlignment="1">
      <alignment horizontal="center" vertical="center"/>
    </xf>
    <xf numFmtId="0" fontId="46" fillId="2" borderId="5" xfId="0" quotePrefix="1" applyFont="1" applyFill="1" applyBorder="1" applyAlignment="1">
      <alignment horizontal="left" vertical="top" wrapText="1"/>
    </xf>
    <xf numFmtId="0" fontId="47" fillId="0" borderId="5" xfId="0" quotePrefix="1" applyFont="1" applyBorder="1" applyAlignment="1">
      <alignment horizontal="left" vertical="top" wrapText="1"/>
    </xf>
    <xf numFmtId="0" fontId="48" fillId="0" borderId="5" xfId="0" quotePrefix="1" applyFont="1" applyBorder="1" applyAlignment="1">
      <alignment horizontal="left" vertical="top" wrapText="1"/>
    </xf>
    <xf numFmtId="0" fontId="9" fillId="2" borderId="5" xfId="0" quotePrefix="1" applyFont="1" applyFill="1" applyBorder="1" applyAlignment="1">
      <alignment horizontal="left" vertical="top" wrapText="1"/>
    </xf>
    <xf numFmtId="0" fontId="2" fillId="0" borderId="5" xfId="0" quotePrefix="1" applyFont="1" applyBorder="1" applyAlignment="1">
      <alignment horizontal="left" vertical="center" wrapText="1"/>
    </xf>
    <xf numFmtId="4" fontId="6" fillId="0" borderId="5" xfId="0" quotePrefix="1" applyNumberFormat="1" applyFont="1" applyBorder="1" applyAlignment="1">
      <alignment horizontal="left" vertical="top" wrapText="1"/>
    </xf>
    <xf numFmtId="0" fontId="47" fillId="2" borderId="5" xfId="0" quotePrefix="1" applyFont="1" applyFill="1" applyBorder="1" applyAlignment="1">
      <alignment horizontal="left" vertical="top" wrapText="1"/>
    </xf>
    <xf numFmtId="0" fontId="47" fillId="2" borderId="5" xfId="0" quotePrefix="1" applyFont="1" applyFill="1" applyBorder="1" applyAlignment="1">
      <alignment horizontal="left" vertical="center" wrapText="1"/>
    </xf>
    <xf numFmtId="0" fontId="9" fillId="2" borderId="3" xfId="0" quotePrefix="1" applyFont="1" applyFill="1" applyBorder="1" applyAlignment="1">
      <alignment horizontal="center" vertical="center" wrapText="1"/>
    </xf>
    <xf numFmtId="0" fontId="9" fillId="2" borderId="8" xfId="0" quotePrefix="1" applyFont="1" applyFill="1" applyBorder="1" applyAlignment="1">
      <alignment horizontal="center" vertical="center" wrapText="1"/>
    </xf>
    <xf numFmtId="0" fontId="9" fillId="2" borderId="4" xfId="0" quotePrefix="1" applyFont="1" applyFill="1" applyBorder="1" applyAlignment="1">
      <alignment horizontal="right" vertical="top" wrapText="1"/>
    </xf>
    <xf numFmtId="4" fontId="9" fillId="2" borderId="12" xfId="0" quotePrefix="1" applyNumberFormat="1" applyFont="1" applyFill="1" applyBorder="1" applyAlignment="1">
      <alignment horizontal="center" vertical="center" wrapText="1"/>
    </xf>
    <xf numFmtId="4" fontId="9" fillId="2" borderId="6" xfId="0" quotePrefix="1" applyNumberFormat="1" applyFont="1" applyFill="1" applyBorder="1" applyAlignment="1">
      <alignment horizontal="center" vertical="center" wrapText="1"/>
    </xf>
    <xf numFmtId="4" fontId="9" fillId="2" borderId="13" xfId="0" quotePrefix="1" applyNumberFormat="1" applyFont="1" applyFill="1" applyBorder="1" applyAlignment="1">
      <alignment horizontal="center" vertical="center" wrapText="1"/>
    </xf>
    <xf numFmtId="4" fontId="9" fillId="2" borderId="1" xfId="0" quotePrefix="1" applyNumberFormat="1" applyFont="1" applyFill="1" applyBorder="1" applyAlignment="1">
      <alignment horizontal="center" vertical="center" wrapText="1"/>
    </xf>
    <xf numFmtId="4" fontId="9" fillId="2" borderId="0" xfId="0" quotePrefix="1" applyNumberFormat="1" applyFont="1" applyFill="1" applyBorder="1" applyAlignment="1">
      <alignment horizontal="center" vertical="center" wrapText="1"/>
    </xf>
    <xf numFmtId="4" fontId="9" fillId="2" borderId="7" xfId="0" quotePrefix="1" applyNumberFormat="1" applyFont="1" applyFill="1" applyBorder="1" applyAlignment="1">
      <alignment horizontal="center" vertical="center" wrapText="1"/>
    </xf>
    <xf numFmtId="4" fontId="9" fillId="2" borderId="14" xfId="0" quotePrefix="1" applyNumberFormat="1" applyFont="1" applyFill="1" applyBorder="1" applyAlignment="1">
      <alignment horizontal="center" vertical="center" wrapText="1"/>
    </xf>
    <xf numFmtId="4" fontId="9" fillId="2" borderId="2" xfId="0" quotePrefix="1" applyNumberFormat="1" applyFont="1" applyFill="1" applyBorder="1" applyAlignment="1">
      <alignment horizontal="center" vertical="center" wrapText="1"/>
    </xf>
    <xf numFmtId="4" fontId="9" fillId="2" borderId="15" xfId="0" quotePrefix="1" applyNumberFormat="1" applyFont="1" applyFill="1" applyBorder="1" applyAlignment="1">
      <alignment horizontal="center" vertical="center" wrapText="1"/>
    </xf>
    <xf numFmtId="0" fontId="9" fillId="2" borderId="3" xfId="0" quotePrefix="1" applyFont="1" applyFill="1" applyBorder="1" applyAlignment="1">
      <alignment horizontal="left" vertical="top" wrapText="1"/>
    </xf>
    <xf numFmtId="0" fontId="9" fillId="2" borderId="5" xfId="0" quotePrefix="1" applyFont="1" applyFill="1" applyBorder="1" applyAlignment="1">
      <alignment horizontal="left" vertical="top" wrapText="1"/>
    </xf>
    <xf numFmtId="0" fontId="44" fillId="2" borderId="3" xfId="0" quotePrefix="1" applyFont="1" applyFill="1" applyBorder="1" applyAlignment="1">
      <alignment horizontal="left" vertical="top" wrapText="1"/>
    </xf>
    <xf numFmtId="0" fontId="44" fillId="2" borderId="5" xfId="0" quotePrefix="1" applyFont="1" applyFill="1" applyBorder="1" applyAlignment="1">
      <alignment horizontal="left" vertical="top" wrapText="1"/>
    </xf>
    <xf numFmtId="0" fontId="46" fillId="2" borderId="5" xfId="0" quotePrefix="1" applyFont="1" applyFill="1" applyBorder="1" applyAlignment="1">
      <alignment horizontal="left" vertical="top" wrapText="1"/>
    </xf>
    <xf numFmtId="0" fontId="47" fillId="0" borderId="5" xfId="0" quotePrefix="1" applyFont="1" applyBorder="1" applyAlignment="1">
      <alignment horizontal="left" vertical="top" wrapText="1"/>
    </xf>
    <xf numFmtId="0" fontId="46" fillId="0" borderId="5" xfId="0" quotePrefix="1" applyFont="1" applyBorder="1" applyAlignment="1">
      <alignment horizontal="left" vertical="top" wrapText="1"/>
    </xf>
    <xf numFmtId="0" fontId="9" fillId="2" borderId="3" xfId="0" applyFont="1" applyFill="1" applyBorder="1" applyAlignment="1">
      <alignment horizontal="left" vertical="top" wrapText="1"/>
    </xf>
    <xf numFmtId="0" fontId="9" fillId="2" borderId="5" xfId="0" applyFont="1" applyFill="1" applyBorder="1" applyAlignment="1">
      <alignment horizontal="left" vertical="top" wrapText="1"/>
    </xf>
    <xf numFmtId="3" fontId="9" fillId="2" borderId="12" xfId="0" applyNumberFormat="1" applyFont="1" applyFill="1" applyBorder="1" applyAlignment="1">
      <alignment horizontal="center" vertical="center" wrapText="1"/>
    </xf>
    <xf numFmtId="3" fontId="9" fillId="2" borderId="6" xfId="0" applyNumberFormat="1" applyFont="1" applyFill="1" applyBorder="1" applyAlignment="1">
      <alignment horizontal="center" vertical="center"/>
    </xf>
    <xf numFmtId="3" fontId="9" fillId="2" borderId="13" xfId="0" applyNumberFormat="1" applyFont="1" applyFill="1" applyBorder="1" applyAlignment="1">
      <alignment horizontal="center" vertical="center"/>
    </xf>
    <xf numFmtId="3" fontId="9" fillId="2" borderId="1" xfId="0" applyNumberFormat="1" applyFont="1" applyFill="1" applyBorder="1" applyAlignment="1">
      <alignment horizontal="center" vertical="center"/>
    </xf>
    <xf numFmtId="3" fontId="9" fillId="2" borderId="0" xfId="0" applyNumberFormat="1" applyFont="1" applyFill="1" applyBorder="1" applyAlignment="1">
      <alignment horizontal="center" vertical="center"/>
    </xf>
    <xf numFmtId="3" fontId="9" fillId="2" borderId="7" xfId="0" applyNumberFormat="1" applyFont="1" applyFill="1" applyBorder="1" applyAlignment="1">
      <alignment horizontal="center" vertical="center"/>
    </xf>
    <xf numFmtId="3" fontId="9" fillId="2" borderId="14" xfId="0" applyNumberFormat="1" applyFont="1" applyFill="1" applyBorder="1" applyAlignment="1">
      <alignment horizontal="center" vertical="center"/>
    </xf>
    <xf numFmtId="3" fontId="9" fillId="2" borderId="2" xfId="0" applyNumberFormat="1" applyFont="1" applyFill="1" applyBorder="1" applyAlignment="1">
      <alignment horizontal="center" vertical="center"/>
    </xf>
    <xf numFmtId="3" fontId="9" fillId="2" borderId="15" xfId="0" applyNumberFormat="1" applyFont="1" applyFill="1" applyBorder="1" applyAlignment="1">
      <alignment horizontal="center" vertical="center"/>
    </xf>
    <xf numFmtId="3" fontId="9" fillId="0" borderId="12" xfId="0" applyNumberFormat="1" applyFont="1" applyBorder="1" applyAlignment="1">
      <alignment horizontal="center" vertical="center" wrapText="1"/>
    </xf>
    <xf numFmtId="3" fontId="9" fillId="0" borderId="6" xfId="0" applyNumberFormat="1" applyFont="1" applyBorder="1" applyAlignment="1">
      <alignment horizontal="center" vertical="center" wrapText="1"/>
    </xf>
    <xf numFmtId="3" fontId="9" fillId="0" borderId="13"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3" fontId="9" fillId="0" borderId="0"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15" xfId="0" applyNumberFormat="1" applyFont="1" applyBorder="1" applyAlignment="1">
      <alignment horizontal="center" vertical="center" wrapText="1"/>
    </xf>
    <xf numFmtId="0" fontId="50" fillId="2" borderId="5" xfId="0" quotePrefix="1" applyFont="1" applyFill="1" applyBorder="1" applyAlignment="1">
      <alignment horizontal="left" vertical="top" wrapText="1"/>
    </xf>
    <xf numFmtId="3" fontId="9" fillId="2" borderId="12" xfId="0" quotePrefix="1" applyNumberFormat="1" applyFont="1" applyFill="1" applyBorder="1" applyAlignment="1">
      <alignment horizontal="left" vertical="center" wrapText="1"/>
    </xf>
    <xf numFmtId="3" fontId="9" fillId="2" borderId="6" xfId="0" applyNumberFormat="1" applyFont="1" applyFill="1" applyBorder="1" applyAlignment="1">
      <alignment horizontal="left" vertical="center"/>
    </xf>
    <xf numFmtId="3" fontId="9" fillId="2" borderId="13" xfId="0" applyNumberFormat="1" applyFont="1" applyFill="1" applyBorder="1" applyAlignment="1">
      <alignment horizontal="left" vertical="center"/>
    </xf>
    <xf numFmtId="3" fontId="9" fillId="2" borderId="1" xfId="0" applyNumberFormat="1" applyFont="1" applyFill="1" applyBorder="1" applyAlignment="1">
      <alignment horizontal="left" vertical="center"/>
    </xf>
    <xf numFmtId="3" fontId="9" fillId="2" borderId="0" xfId="0" applyNumberFormat="1" applyFont="1" applyFill="1" applyBorder="1" applyAlignment="1">
      <alignment horizontal="left" vertical="center"/>
    </xf>
    <xf numFmtId="3" fontId="9" fillId="2" borderId="7" xfId="0" applyNumberFormat="1" applyFont="1" applyFill="1" applyBorder="1" applyAlignment="1">
      <alignment horizontal="left" vertical="center"/>
    </xf>
    <xf numFmtId="3" fontId="9" fillId="2" borderId="14"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9" fillId="2" borderId="15" xfId="0" applyNumberFormat="1" applyFont="1" applyFill="1" applyBorder="1" applyAlignment="1">
      <alignment horizontal="left" vertical="center"/>
    </xf>
    <xf numFmtId="4" fontId="46" fillId="2" borderId="5" xfId="0" quotePrefix="1" applyNumberFormat="1" applyFont="1" applyFill="1" applyBorder="1" applyAlignment="1">
      <alignment horizontal="left" vertical="top" wrapText="1"/>
    </xf>
    <xf numFmtId="4" fontId="47" fillId="2" borderId="5" xfId="0" quotePrefix="1" applyNumberFormat="1" applyFont="1" applyFill="1" applyBorder="1" applyAlignment="1">
      <alignment horizontal="left" vertical="center" wrapText="1"/>
    </xf>
    <xf numFmtId="0" fontId="9" fillId="2" borderId="3" xfId="0" quotePrefix="1" applyFont="1" applyFill="1" applyBorder="1" applyAlignment="1">
      <alignment horizontal="right" vertical="top" wrapText="1"/>
    </xf>
    <xf numFmtId="0" fontId="9" fillId="0" borderId="3" xfId="0" quotePrefix="1" applyFont="1" applyBorder="1" applyAlignment="1">
      <alignment horizontal="left" vertical="top" wrapText="1"/>
    </xf>
    <xf numFmtId="0" fontId="9" fillId="0" borderId="5" xfId="0" quotePrefix="1" applyFont="1" applyBorder="1" applyAlignment="1">
      <alignment horizontal="left" vertical="top" wrapText="1"/>
    </xf>
    <xf numFmtId="3" fontId="9" fillId="2" borderId="4" xfId="0" applyNumberFormat="1" applyFont="1" applyFill="1" applyBorder="1" applyAlignment="1">
      <alignment horizontal="center" vertical="center" wrapText="1"/>
    </xf>
    <xf numFmtId="0" fontId="47" fillId="0" borderId="5" xfId="0" quotePrefix="1" applyFont="1" applyBorder="1" applyAlignment="1">
      <alignment horizontal="left" vertical="center" wrapText="1"/>
    </xf>
    <xf numFmtId="0" fontId="46" fillId="2" borderId="5" xfId="0" quotePrefix="1" applyFont="1" applyFill="1" applyBorder="1" applyAlignment="1">
      <alignment horizontal="left" vertical="center" wrapText="1"/>
    </xf>
    <xf numFmtId="0" fontId="47" fillId="2" borderId="5" xfId="0" quotePrefix="1" applyFont="1" applyFill="1" applyBorder="1" applyAlignment="1">
      <alignment vertical="top" wrapText="1"/>
    </xf>
    <xf numFmtId="4" fontId="47" fillId="0" borderId="5" xfId="0" quotePrefix="1" applyNumberFormat="1" applyFont="1" applyBorder="1" applyAlignment="1">
      <alignment horizontal="left" vertical="center" wrapText="1"/>
    </xf>
    <xf numFmtId="4" fontId="47" fillId="2" borderId="5" xfId="0" quotePrefix="1" applyNumberFormat="1" applyFont="1" applyFill="1" applyBorder="1" applyAlignment="1">
      <alignment horizontal="left" vertical="top" wrapText="1"/>
    </xf>
    <xf numFmtId="0" fontId="9" fillId="2" borderId="4" xfId="5" applyFont="1" applyFill="1" applyBorder="1" applyAlignment="1">
      <alignment horizontal="center" vertical="center" wrapText="1"/>
    </xf>
    <xf numFmtId="3" fontId="46" fillId="2" borderId="5" xfId="0" applyNumberFormat="1" applyFont="1" applyFill="1" applyBorder="1" applyAlignment="1">
      <alignment horizontal="right" vertical="center" wrapText="1"/>
    </xf>
    <xf numFmtId="0" fontId="50" fillId="2" borderId="5" xfId="0" applyFont="1" applyFill="1" applyBorder="1" applyAlignment="1">
      <alignment horizontal="center" vertical="top" wrapText="1"/>
    </xf>
    <xf numFmtId="0" fontId="50" fillId="2" borderId="5" xfId="0" applyFont="1" applyFill="1" applyBorder="1" applyAlignment="1">
      <alignment horizontal="center" vertical="center"/>
    </xf>
    <xf numFmtId="4" fontId="50" fillId="2" borderId="5" xfId="0" quotePrefix="1" applyNumberFormat="1" applyFont="1" applyFill="1" applyBorder="1" applyAlignment="1">
      <alignment horizontal="center" vertical="center" wrapText="1"/>
    </xf>
    <xf numFmtId="3" fontId="50" fillId="2" borderId="5" xfId="0" applyNumberFormat="1" applyFont="1" applyFill="1" applyBorder="1" applyAlignment="1">
      <alignment horizontal="center" vertical="center"/>
    </xf>
    <xf numFmtId="9" fontId="50" fillId="2" borderId="5" xfId="3" applyFont="1" applyFill="1" applyBorder="1" applyAlignment="1">
      <alignment horizontal="center" vertical="center" wrapText="1"/>
    </xf>
    <xf numFmtId="9" fontId="2" fillId="0" borderId="4" xfId="0" quotePrefix="1" applyNumberFormat="1" applyFont="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quotePrefix="1" applyFont="1" applyBorder="1" applyAlignment="1">
      <alignment horizontal="left" vertical="top" wrapText="1"/>
    </xf>
    <xf numFmtId="0" fontId="2" fillId="0" borderId="4" xfId="0" applyFont="1" applyFill="1" applyBorder="1" applyAlignment="1">
      <alignment horizontal="center" vertical="center" wrapText="1"/>
    </xf>
    <xf numFmtId="0" fontId="2" fillId="0" borderId="4" xfId="0" quotePrefix="1" applyFont="1" applyBorder="1" applyAlignment="1">
      <alignment horizontal="center" vertical="top" wrapText="1"/>
    </xf>
    <xf numFmtId="0" fontId="6" fillId="0" borderId="5" xfId="0" quotePrefix="1" applyFont="1" applyFill="1" applyBorder="1" applyAlignment="1">
      <alignment horizontal="left" wrapText="1"/>
    </xf>
    <xf numFmtId="0" fontId="3" fillId="0" borderId="5" xfId="0" quotePrefix="1" applyFont="1" applyFill="1" applyBorder="1" applyAlignment="1">
      <alignment horizontal="left" vertical="center" wrapText="1"/>
    </xf>
    <xf numFmtId="0" fontId="6" fillId="0" borderId="5" xfId="0" quotePrefix="1" applyFont="1" applyFill="1" applyBorder="1" applyAlignment="1">
      <alignment horizontal="left" vertical="top" wrapText="1"/>
    </xf>
    <xf numFmtId="0" fontId="6" fillId="0" borderId="5" xfId="0" applyFont="1" applyFill="1" applyBorder="1" applyAlignment="1">
      <alignment horizontal="left" vertical="top" wrapText="1"/>
    </xf>
    <xf numFmtId="0" fontId="2" fillId="0" borderId="3" xfId="0" quotePrefix="1" applyFont="1" applyBorder="1" applyAlignment="1">
      <alignment horizontal="left" vertical="top" wrapText="1"/>
    </xf>
    <xf numFmtId="0" fontId="2" fillId="0" borderId="5" xfId="0" quotePrefix="1" applyFont="1" applyBorder="1" applyAlignment="1">
      <alignment horizontal="left" vertical="top" wrapText="1"/>
    </xf>
    <xf numFmtId="0" fontId="3" fillId="0" borderId="5" xfId="0" quotePrefix="1" applyFont="1" applyFill="1" applyBorder="1" applyAlignment="1">
      <alignment horizontal="left" vertical="top" wrapText="1"/>
    </xf>
    <xf numFmtId="0" fontId="6" fillId="0" borderId="1" xfId="0" quotePrefix="1" applyFont="1" applyFill="1" applyBorder="1" applyAlignment="1">
      <alignment horizontal="left" vertical="center" wrapText="1"/>
    </xf>
    <xf numFmtId="0" fontId="3" fillId="0" borderId="5" xfId="0" quotePrefix="1" applyFont="1" applyBorder="1" applyAlignment="1">
      <alignment horizontal="left" vertical="center" wrapText="1"/>
    </xf>
    <xf numFmtId="0" fontId="3" fillId="0" borderId="5" xfId="0" applyFont="1" applyBorder="1" applyAlignment="1">
      <alignment horizontal="left" vertical="center" wrapText="1"/>
    </xf>
    <xf numFmtId="0" fontId="46" fillId="0" borderId="5" xfId="0" quotePrefix="1" applyFont="1" applyFill="1" applyBorder="1" applyAlignment="1">
      <alignment horizontal="left" vertical="center" wrapText="1"/>
    </xf>
    <xf numFmtId="0" fontId="9" fillId="0" borderId="3" xfId="0" quotePrefix="1" applyFont="1" applyFill="1" applyBorder="1" applyAlignment="1">
      <alignment horizontal="left" vertical="top" wrapText="1"/>
    </xf>
    <xf numFmtId="0" fontId="9" fillId="0" borderId="5" xfId="0" quotePrefix="1" applyFont="1" applyFill="1" applyBorder="1" applyAlignment="1">
      <alignment horizontal="left" vertical="top" wrapText="1"/>
    </xf>
    <xf numFmtId="3" fontId="2" fillId="0" borderId="12" xfId="0" quotePrefix="1" applyNumberFormat="1" applyFont="1" applyBorder="1" applyAlignment="1">
      <alignment horizontal="center" vertical="center" wrapText="1"/>
    </xf>
    <xf numFmtId="3" fontId="2" fillId="0" borderId="6" xfId="0" applyNumberFormat="1" applyFont="1" applyBorder="1" applyAlignment="1">
      <alignment horizontal="center" vertical="center"/>
    </xf>
    <xf numFmtId="3" fontId="2" fillId="0" borderId="13" xfId="0" applyNumberFormat="1" applyFont="1" applyBorder="1" applyAlignment="1">
      <alignment horizontal="center" vertical="center"/>
    </xf>
    <xf numFmtId="3" fontId="2" fillId="0" borderId="1" xfId="0" applyNumberFormat="1" applyFont="1" applyBorder="1" applyAlignment="1">
      <alignment horizontal="center" vertical="center"/>
    </xf>
    <xf numFmtId="3" fontId="2" fillId="0" borderId="0" xfId="0" applyNumberFormat="1" applyFont="1" applyBorder="1" applyAlignment="1">
      <alignment horizontal="center" vertical="center"/>
    </xf>
    <xf numFmtId="3" fontId="2" fillId="0" borderId="7" xfId="0" applyNumberFormat="1" applyFont="1" applyBorder="1" applyAlignment="1">
      <alignment horizontal="center" vertical="center"/>
    </xf>
    <xf numFmtId="3" fontId="2" fillId="0" borderId="14" xfId="0" applyNumberFormat="1" applyFont="1" applyBorder="1" applyAlignment="1">
      <alignment horizontal="center" vertical="center"/>
    </xf>
    <xf numFmtId="3" fontId="2" fillId="0" borderId="2" xfId="0" applyNumberFormat="1" applyFont="1" applyBorder="1" applyAlignment="1">
      <alignment horizontal="center" vertical="center"/>
    </xf>
    <xf numFmtId="3" fontId="2" fillId="0" borderId="15" xfId="0" applyNumberFormat="1" applyFont="1" applyBorder="1" applyAlignment="1">
      <alignment horizontal="center" vertical="center"/>
    </xf>
    <xf numFmtId="0" fontId="3" fillId="0" borderId="5" xfId="0" quotePrefix="1" applyFont="1" applyBorder="1" applyAlignment="1">
      <alignment horizontal="left" vertical="top" wrapText="1"/>
    </xf>
    <xf numFmtId="0" fontId="6" fillId="0" borderId="5" xfId="0" quotePrefix="1" applyFont="1" applyFill="1" applyBorder="1" applyAlignment="1">
      <alignment horizontal="left" vertical="center" wrapText="1"/>
    </xf>
    <xf numFmtId="0" fontId="2" fillId="0" borderId="10" xfId="0" quotePrefix="1" applyFont="1" applyBorder="1" applyAlignment="1">
      <alignment horizontal="center" vertical="top" wrapText="1"/>
    </xf>
    <xf numFmtId="0" fontId="44" fillId="0" borderId="3" xfId="0" quotePrefix="1" applyFont="1" applyFill="1" applyBorder="1" applyAlignment="1">
      <alignment horizontal="left" vertical="top" wrapText="1"/>
    </xf>
    <xf numFmtId="0" fontId="44" fillId="0" borderId="5" xfId="0" quotePrefix="1" applyFont="1" applyFill="1" applyBorder="1" applyAlignment="1">
      <alignment horizontal="left" vertical="top" wrapText="1"/>
    </xf>
    <xf numFmtId="0" fontId="3" fillId="0" borderId="5" xfId="0" quotePrefix="1" applyFont="1" applyBorder="1" applyAlignment="1">
      <alignment horizontal="left" wrapText="1"/>
    </xf>
    <xf numFmtId="0" fontId="6" fillId="0" borderId="1" xfId="0" quotePrefix="1" applyFont="1" applyFill="1" applyBorder="1" applyAlignment="1">
      <alignment horizontal="left" vertical="top" wrapText="1"/>
    </xf>
    <xf numFmtId="0" fontId="6" fillId="0" borderId="5" xfId="0" applyFont="1" applyBorder="1" applyAlignment="1">
      <alignment horizontal="left" vertical="center" wrapText="1"/>
    </xf>
    <xf numFmtId="0" fontId="2"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1" xfId="0" applyFont="1" applyFill="1" applyBorder="1" applyAlignment="1">
      <alignment horizontal="center" vertical="center"/>
    </xf>
    <xf numFmtId="3" fontId="13" fillId="0" borderId="0" xfId="0" applyNumberFormat="1" applyFont="1" applyAlignment="1">
      <alignment horizontal="left" vertical="center"/>
    </xf>
    <xf numFmtId="3" fontId="13" fillId="0" borderId="0" xfId="0" quotePrefix="1" applyNumberFormat="1" applyFont="1" applyAlignment="1">
      <alignment horizontal="left" vertical="center"/>
    </xf>
    <xf numFmtId="3" fontId="13" fillId="0" borderId="0" xfId="0" applyNumberFormat="1" applyFont="1" applyAlignment="1">
      <alignment horizontal="right" vertical="center"/>
    </xf>
    <xf numFmtId="0" fontId="14" fillId="0" borderId="0" xfId="0" applyFont="1" applyAlignment="1">
      <alignment horizontal="center" vertical="top"/>
    </xf>
    <xf numFmtId="0" fontId="14" fillId="0" borderId="0" xfId="0" applyFont="1" applyAlignment="1">
      <alignment horizontal="center" vertical="top" wrapText="1"/>
    </xf>
    <xf numFmtId="0" fontId="14" fillId="0" borderId="0" xfId="0" quotePrefix="1" applyFont="1" applyAlignment="1">
      <alignment horizontal="center" vertical="top"/>
    </xf>
    <xf numFmtId="0" fontId="18" fillId="0" borderId="0" xfId="12" applyFont="1" applyAlignment="1">
      <alignment horizontal="center" vertical="center"/>
    </xf>
    <xf numFmtId="0" fontId="18" fillId="0" borderId="0" xfId="12" applyFont="1" applyAlignment="1">
      <alignment horizontal="center" vertical="center" wrapText="1"/>
    </xf>
    <xf numFmtId="0" fontId="19" fillId="0" borderId="0" xfId="12" applyFont="1" applyAlignment="1">
      <alignment horizontal="center" vertical="center"/>
    </xf>
    <xf numFmtId="0" fontId="13" fillId="0" borderId="4" xfId="12" applyFont="1" applyBorder="1" applyAlignment="1">
      <alignment horizontal="center" vertical="center" wrapText="1"/>
    </xf>
    <xf numFmtId="0" fontId="10" fillId="0" borderId="4" xfId="13" quotePrefix="1" applyFont="1" applyBorder="1" applyAlignment="1">
      <alignment horizontal="center" vertical="center" wrapText="1"/>
    </xf>
    <xf numFmtId="3" fontId="26" fillId="0" borderId="3" xfId="0" quotePrefix="1" applyNumberFormat="1" applyFont="1" applyBorder="1" applyAlignment="1">
      <alignment horizontal="center" vertical="center" wrapText="1"/>
    </xf>
    <xf numFmtId="3" fontId="26" fillId="0" borderId="8" xfId="0" quotePrefix="1" applyNumberFormat="1" applyFont="1" applyBorder="1" applyAlignment="1">
      <alignment horizontal="center" vertical="center" wrapText="1"/>
    </xf>
    <xf numFmtId="3" fontId="26" fillId="0" borderId="3" xfId="12" applyNumberFormat="1" applyFont="1" applyBorder="1" applyAlignment="1">
      <alignment horizontal="center" vertical="center" wrapText="1"/>
    </xf>
    <xf numFmtId="3" fontId="26" fillId="0" borderId="8" xfId="12" applyNumberFormat="1" applyFont="1" applyBorder="1" applyAlignment="1">
      <alignment horizontal="center" vertical="center" wrapText="1"/>
    </xf>
    <xf numFmtId="3" fontId="27" fillId="0" borderId="3" xfId="3" applyNumberFormat="1" applyFont="1" applyBorder="1" applyAlignment="1">
      <alignment horizontal="center" vertical="center"/>
    </xf>
    <xf numFmtId="3" fontId="27" fillId="0" borderId="8" xfId="3" applyNumberFormat="1" applyFont="1" applyBorder="1" applyAlignment="1">
      <alignment horizontal="center" vertical="center"/>
    </xf>
    <xf numFmtId="0" fontId="13" fillId="0" borderId="9" xfId="12" quotePrefix="1" applyFont="1" applyBorder="1" applyAlignment="1">
      <alignment horizontal="center" vertical="center" wrapText="1"/>
    </xf>
    <xf numFmtId="0" fontId="13" fillId="0" borderId="10" xfId="12" quotePrefix="1" applyFont="1" applyBorder="1" applyAlignment="1">
      <alignment horizontal="center" vertical="center" wrapText="1"/>
    </xf>
    <xf numFmtId="0" fontId="13" fillId="0" borderId="11" xfId="12" quotePrefix="1" applyFont="1" applyBorder="1" applyAlignment="1">
      <alignment horizontal="center" vertical="center" wrapText="1"/>
    </xf>
    <xf numFmtId="0" fontId="18" fillId="0" borderId="0" xfId="12" quotePrefix="1" applyFont="1" applyAlignment="1">
      <alignment horizontal="left" vertical="center" wrapText="1"/>
    </xf>
    <xf numFmtId="0" fontId="18" fillId="0" borderId="0" xfId="12" applyFont="1" applyAlignment="1">
      <alignment horizontal="left" vertical="center" wrapText="1"/>
    </xf>
    <xf numFmtId="0" fontId="31" fillId="0" borderId="0" xfId="12" quotePrefix="1" applyFont="1" applyAlignment="1">
      <alignment horizontal="left" vertical="center" wrapText="1"/>
    </xf>
    <xf numFmtId="3" fontId="18" fillId="0" borderId="0" xfId="12" quotePrefix="1" applyNumberFormat="1" applyFont="1" applyAlignment="1">
      <alignment horizontal="right" vertical="center" wrapText="1"/>
    </xf>
    <xf numFmtId="0" fontId="39" fillId="0" borderId="0" xfId="14" applyFont="1" applyAlignment="1">
      <alignment horizontal="center" vertical="center" wrapText="1"/>
    </xf>
    <xf numFmtId="0" fontId="39" fillId="0" borderId="0" xfId="14" quotePrefix="1" applyFont="1" applyAlignment="1">
      <alignment horizontal="center" vertical="center"/>
    </xf>
    <xf numFmtId="0" fontId="18" fillId="0" borderId="0" xfId="12" quotePrefix="1" applyFont="1" applyAlignment="1">
      <alignment horizontal="right" vertical="center" wrapText="1"/>
    </xf>
    <xf numFmtId="0" fontId="36" fillId="0" borderId="0" xfId="12" quotePrefix="1" applyFont="1" applyAlignment="1">
      <alignment horizontal="left" vertical="center"/>
    </xf>
    <xf numFmtId="0" fontId="36" fillId="0" borderId="0" xfId="12" applyFont="1" applyAlignment="1">
      <alignment horizontal="left" vertical="center"/>
    </xf>
    <xf numFmtId="3" fontId="38" fillId="0" borderId="0" xfId="14" applyNumberFormat="1" applyFont="1" applyAlignment="1">
      <alignment horizontal="center" vertical="center"/>
    </xf>
    <xf numFmtId="0" fontId="39" fillId="0" borderId="0" xfId="14" applyFont="1" applyAlignment="1">
      <alignment horizontal="center" vertical="center"/>
    </xf>
    <xf numFmtId="0" fontId="18" fillId="0" borderId="0" xfId="12" quotePrefix="1" applyFont="1" applyAlignment="1">
      <alignment horizontal="center" vertical="center"/>
    </xf>
  </cellXfs>
  <cellStyles count="18">
    <cellStyle name="Comma" xfId="1" builtinId="3"/>
    <cellStyle name="Comma [0]" xfId="11" builtinId="6"/>
    <cellStyle name="Comma 10" xfId="9" xr:uid="{33FC57A9-8D8A-4722-98B5-72BE8858746D}"/>
    <cellStyle name="Comma 3" xfId="4" xr:uid="{F7F50CB8-C192-49C3-BC86-D138EB4C6083}"/>
    <cellStyle name="Comma 5" xfId="16" xr:uid="{3F55699D-B28A-411A-B0BB-652D634EC9AC}"/>
    <cellStyle name="Normal" xfId="0" builtinId="0"/>
    <cellStyle name="Normal 17 3" xfId="17" xr:uid="{BB960D6F-13C9-4F0E-BFD9-EFFF334CC511}"/>
    <cellStyle name="Normal 17 8 2 2" xfId="10" xr:uid="{391D8B03-D792-477E-B665-2F5AB557A80D}"/>
    <cellStyle name="Normal 19" xfId="13" xr:uid="{7898C969-7580-49DC-B125-29DAB66EC952}"/>
    <cellStyle name="Normal 2" xfId="8" xr:uid="{4A20DF27-B1E1-4A29-A784-A002C5A4A766}"/>
    <cellStyle name="Normal 29 2" xfId="12" xr:uid="{F29921DA-EC7D-4D79-B63D-DA830A0EF66B}"/>
    <cellStyle name="Normal 3" xfId="14" xr:uid="{68B6F5D5-1708-4E78-8A1D-B49920FAEB22}"/>
    <cellStyle name="Normal 6" xfId="6" xr:uid="{7376CF0B-6153-4E1E-9698-24E1B73DE3CA}"/>
    <cellStyle name="Normal_Sheet1" xfId="7" xr:uid="{15D90EA9-3A5A-4938-82C2-8DE0230C80E0}"/>
    <cellStyle name="Normal_Sheet1 10" xfId="5" xr:uid="{10017248-CCE8-402F-B306-0A42087F473B}"/>
    <cellStyle name="Percent" xfId="2" builtinId="5"/>
    <cellStyle name="Percent 10" xfId="3" xr:uid="{ABFE367D-E397-4D5F-9610-2B24BEA0B4F2}"/>
    <cellStyle name="Percent 10 2" xfId="15" xr:uid="{A1ADAF60-CF5B-4B98-B961-FCA51C9DE4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650BC-D58E-46A5-9D16-5A86B1C28028}">
  <dimension ref="A1:J939"/>
  <sheetViews>
    <sheetView view="pageBreakPreview" topLeftCell="A914" zoomScaleNormal="100" zoomScaleSheetLayoutView="100" workbookViewId="0">
      <selection activeCell="D830" sqref="D830:D831"/>
    </sheetView>
  </sheetViews>
  <sheetFormatPr defaultColWidth="9" defaultRowHeight="17.25"/>
  <cols>
    <col min="1" max="1" width="7.140625" style="68" customWidth="1"/>
    <col min="2" max="2" width="28.140625" style="71" customWidth="1"/>
    <col min="3" max="3" width="50.42578125" style="68" customWidth="1"/>
    <col min="4" max="4" width="60.140625" style="68" customWidth="1"/>
    <col min="5" max="5" width="8.42578125" style="70" customWidth="1"/>
    <col min="6" max="6" width="14" style="72" customWidth="1"/>
    <col min="7" max="7" width="15" style="73" bestFit="1" customWidth="1"/>
    <col min="8" max="8" width="8.85546875" style="68" customWidth="1"/>
    <col min="9" max="9" width="18.42578125" style="73" customWidth="1"/>
    <col min="10" max="10" width="18.5703125" style="68" customWidth="1"/>
    <col min="11" max="16384" width="9" style="68"/>
  </cols>
  <sheetData>
    <row r="1" spans="1:10" s="57" customFormat="1" ht="16.5">
      <c r="A1" s="48" t="s">
        <v>0</v>
      </c>
      <c r="B1" s="49"/>
      <c r="C1" s="50"/>
      <c r="D1" s="51"/>
      <c r="E1" s="52"/>
      <c r="F1" s="53"/>
      <c r="G1" s="54"/>
      <c r="H1" s="55"/>
      <c r="I1" s="54"/>
      <c r="J1" s="56"/>
    </row>
    <row r="2" spans="1:10" s="58" customFormat="1" ht="75">
      <c r="A2" s="178" t="s">
        <v>1</v>
      </c>
      <c r="B2" s="179" t="s">
        <v>2</v>
      </c>
      <c r="C2" s="180" t="s">
        <v>3</v>
      </c>
      <c r="D2" s="180" t="s">
        <v>4</v>
      </c>
      <c r="E2" s="84" t="s">
        <v>5</v>
      </c>
      <c r="F2" s="85" t="s">
        <v>6</v>
      </c>
      <c r="G2" s="86" t="s">
        <v>7</v>
      </c>
      <c r="H2" s="177" t="s">
        <v>97</v>
      </c>
      <c r="I2" s="86" t="s">
        <v>8</v>
      </c>
      <c r="J2" s="86" t="s">
        <v>9</v>
      </c>
    </row>
    <row r="3" spans="1:10" s="67" customFormat="1">
      <c r="A3" s="59" t="s">
        <v>10</v>
      </c>
      <c r="B3" s="60">
        <v>2</v>
      </c>
      <c r="C3" s="61">
        <v>3</v>
      </c>
      <c r="D3" s="61">
        <v>4</v>
      </c>
      <c r="E3" s="62">
        <v>5</v>
      </c>
      <c r="F3" s="63">
        <v>6</v>
      </c>
      <c r="G3" s="64">
        <v>7</v>
      </c>
      <c r="H3" s="65"/>
      <c r="I3" s="74">
        <v>9</v>
      </c>
      <c r="J3" s="66">
        <v>10</v>
      </c>
    </row>
    <row r="4" spans="1:10" ht="17.25" customHeight="1">
      <c r="A4" s="185">
        <v>1</v>
      </c>
      <c r="B4" s="664" t="s">
        <v>161</v>
      </c>
      <c r="C4" s="671" t="s">
        <v>163</v>
      </c>
      <c r="D4" s="186" t="s">
        <v>11</v>
      </c>
      <c r="E4" s="7"/>
      <c r="F4" s="187"/>
      <c r="G4" s="188"/>
      <c r="H4" s="189"/>
      <c r="I4" s="188"/>
      <c r="J4" s="190">
        <f>SUM(I7:I33)</f>
        <v>419735000</v>
      </c>
    </row>
    <row r="5" spans="1:10">
      <c r="A5" s="191"/>
      <c r="B5" s="665"/>
      <c r="C5" s="672"/>
      <c r="D5" s="6" t="s">
        <v>131</v>
      </c>
      <c r="E5" s="3" t="s">
        <v>12</v>
      </c>
      <c r="F5" s="263">
        <v>635</v>
      </c>
      <c r="G5" s="10"/>
      <c r="H5" s="192"/>
      <c r="I5" s="10"/>
      <c r="J5" s="10"/>
    </row>
    <row r="6" spans="1:10">
      <c r="A6" s="193"/>
      <c r="B6" s="665"/>
      <c r="C6" s="672"/>
      <c r="D6" s="11" t="s">
        <v>13</v>
      </c>
      <c r="E6" s="3" t="s">
        <v>12</v>
      </c>
      <c r="F6" s="263">
        <v>635</v>
      </c>
      <c r="G6" s="10"/>
      <c r="H6" s="194"/>
      <c r="I6" s="10"/>
      <c r="J6" s="9"/>
    </row>
    <row r="7" spans="1:10">
      <c r="A7" s="193"/>
      <c r="B7" s="665"/>
      <c r="C7" s="672"/>
      <c r="D7" s="11" t="s">
        <v>14</v>
      </c>
      <c r="E7" s="3" t="s">
        <v>12</v>
      </c>
      <c r="F7" s="195">
        <f>SUM(F5-F6)</f>
        <v>0</v>
      </c>
      <c r="G7" s="10"/>
      <c r="H7" s="194"/>
      <c r="I7" s="10"/>
      <c r="J7" s="10"/>
    </row>
    <row r="8" spans="1:10">
      <c r="A8" s="193"/>
      <c r="B8" s="665"/>
      <c r="C8" s="672"/>
      <c r="D8" s="6" t="s">
        <v>125</v>
      </c>
      <c r="E8" s="1" t="s">
        <v>103</v>
      </c>
      <c r="F8" s="289">
        <f>F6/F5*100</f>
        <v>100</v>
      </c>
      <c r="G8" s="10"/>
      <c r="H8" s="194"/>
      <c r="I8" s="10"/>
      <c r="J8" s="10"/>
    </row>
    <row r="9" spans="1:10">
      <c r="A9" s="193"/>
      <c r="B9" s="665"/>
      <c r="C9" s="672"/>
      <c r="D9" s="11"/>
      <c r="E9" s="3"/>
      <c r="F9" s="288"/>
      <c r="G9" s="10"/>
      <c r="H9" s="194"/>
      <c r="I9" s="10"/>
      <c r="J9" s="10"/>
    </row>
    <row r="10" spans="1:10">
      <c r="A10" s="193"/>
      <c r="B10" s="665"/>
      <c r="C10" s="661" t="s">
        <v>162</v>
      </c>
      <c r="D10" s="200" t="s">
        <v>112</v>
      </c>
      <c r="E10" s="196"/>
      <c r="F10" s="268"/>
      <c r="G10" s="208"/>
      <c r="H10" s="198"/>
      <c r="I10" s="208"/>
      <c r="J10" s="209"/>
    </row>
    <row r="11" spans="1:10">
      <c r="A11" s="193"/>
      <c r="B11" s="665"/>
      <c r="C11" s="661"/>
      <c r="D11" s="683" t="s">
        <v>133</v>
      </c>
      <c r="E11" s="204"/>
      <c r="F11" s="204"/>
      <c r="G11" s="199"/>
      <c r="H11" s="198"/>
      <c r="I11" s="199"/>
      <c r="J11" s="210"/>
    </row>
    <row r="12" spans="1:10">
      <c r="A12" s="193"/>
      <c r="B12" s="665"/>
      <c r="C12" s="661"/>
      <c r="D12" s="683"/>
      <c r="E12" s="204"/>
      <c r="F12" s="204"/>
      <c r="G12" s="199"/>
      <c r="H12" s="198"/>
      <c r="I12" s="199"/>
      <c r="J12" s="210"/>
    </row>
    <row r="13" spans="1:10">
      <c r="A13" s="193"/>
      <c r="B13" s="665"/>
      <c r="C13" s="661"/>
      <c r="D13" s="683"/>
      <c r="E13" s="204"/>
      <c r="F13" s="204"/>
      <c r="G13" s="199"/>
      <c r="H13" s="198"/>
      <c r="I13" s="199"/>
      <c r="J13" s="210"/>
    </row>
    <row r="14" spans="1:10">
      <c r="A14" s="193"/>
      <c r="B14" s="665"/>
      <c r="C14" s="661"/>
      <c r="D14" s="683"/>
      <c r="E14" s="204"/>
      <c r="F14" s="204"/>
      <c r="G14" s="199"/>
      <c r="H14" s="198"/>
      <c r="I14" s="199"/>
      <c r="J14" s="210"/>
    </row>
    <row r="15" spans="1:10">
      <c r="A15" s="193"/>
      <c r="B15" s="665"/>
      <c r="C15" s="661"/>
      <c r="D15" s="683"/>
      <c r="E15" s="204"/>
      <c r="F15" s="204"/>
      <c r="G15" s="199"/>
      <c r="H15" s="198"/>
      <c r="I15" s="199"/>
      <c r="J15" s="210"/>
    </row>
    <row r="16" spans="1:10">
      <c r="A16" s="193"/>
      <c r="B16" s="665"/>
      <c r="C16" s="661"/>
      <c r="D16" s="683"/>
      <c r="E16" s="204"/>
      <c r="F16" s="204"/>
      <c r="G16" s="199"/>
      <c r="H16" s="198"/>
      <c r="I16" s="199"/>
      <c r="J16" s="210"/>
    </row>
    <row r="17" spans="1:10">
      <c r="A17" s="193"/>
      <c r="B17" s="665"/>
      <c r="C17" s="666" t="s">
        <v>164</v>
      </c>
      <c r="D17" s="683"/>
      <c r="E17" s="204"/>
      <c r="F17" s="204"/>
      <c r="G17" s="199"/>
      <c r="H17" s="198"/>
      <c r="I17" s="199"/>
      <c r="J17" s="210"/>
    </row>
    <row r="18" spans="1:10">
      <c r="A18" s="193"/>
      <c r="B18" s="665"/>
      <c r="C18" s="666"/>
      <c r="D18" s="683"/>
      <c r="E18" s="204"/>
      <c r="F18" s="204"/>
      <c r="G18" s="199"/>
      <c r="H18" s="198"/>
      <c r="I18" s="199"/>
      <c r="J18" s="210"/>
    </row>
    <row r="19" spans="1:10">
      <c r="A19" s="193"/>
      <c r="B19" s="665"/>
      <c r="C19" s="247"/>
      <c r="D19" s="683"/>
      <c r="E19" s="204"/>
      <c r="F19" s="204"/>
      <c r="G19" s="199"/>
      <c r="H19" s="198"/>
      <c r="I19" s="199"/>
      <c r="J19" s="210"/>
    </row>
    <row r="20" spans="1:10">
      <c r="A20" s="193"/>
      <c r="B20" s="665"/>
      <c r="C20" s="247"/>
      <c r="D20" s="683"/>
      <c r="E20" s="204"/>
      <c r="F20" s="204"/>
      <c r="G20" s="199"/>
      <c r="H20" s="198"/>
      <c r="I20" s="199"/>
      <c r="J20" s="210"/>
    </row>
    <row r="21" spans="1:10">
      <c r="A21" s="193"/>
      <c r="B21" s="665"/>
      <c r="C21" s="247"/>
      <c r="D21" s="683"/>
      <c r="E21" s="204"/>
      <c r="F21" s="204"/>
      <c r="G21" s="199"/>
      <c r="H21" s="198"/>
      <c r="I21" s="199"/>
      <c r="J21" s="210"/>
    </row>
    <row r="22" spans="1:10">
      <c r="A22" s="193"/>
      <c r="B22" s="665"/>
      <c r="C22" s="247"/>
      <c r="D22" s="683"/>
      <c r="E22" s="204"/>
      <c r="F22" s="204"/>
      <c r="G22" s="199"/>
      <c r="H22" s="198"/>
      <c r="I22" s="199"/>
      <c r="J22" s="210"/>
    </row>
    <row r="23" spans="1:10">
      <c r="A23" s="193"/>
      <c r="B23" s="665"/>
      <c r="C23" s="247"/>
      <c r="D23" s="683"/>
      <c r="E23" s="204"/>
      <c r="F23" s="204"/>
      <c r="G23" s="199"/>
      <c r="H23" s="198"/>
      <c r="I23" s="199"/>
      <c r="J23" s="210"/>
    </row>
    <row r="24" spans="1:10">
      <c r="A24" s="193"/>
      <c r="B24" s="665"/>
      <c r="C24" s="247"/>
      <c r="D24" s="683"/>
      <c r="E24" s="201"/>
      <c r="F24" s="264"/>
      <c r="G24" s="201"/>
      <c r="H24" s="201"/>
      <c r="I24" s="265"/>
      <c r="J24" s="266"/>
    </row>
    <row r="25" spans="1:10">
      <c r="A25" s="193"/>
      <c r="B25" s="665"/>
      <c r="C25" s="255"/>
      <c r="D25" s="683"/>
      <c r="E25" s="201"/>
      <c r="F25" s="264"/>
      <c r="G25" s="201"/>
      <c r="H25" s="201"/>
      <c r="I25" s="265"/>
      <c r="J25" s="266"/>
    </row>
    <row r="26" spans="1:10">
      <c r="A26" s="193"/>
      <c r="B26" s="665"/>
      <c r="C26" s="255"/>
      <c r="D26" s="683"/>
      <c r="E26" s="201"/>
      <c r="F26" s="264"/>
      <c r="G26" s="201"/>
      <c r="H26" s="201"/>
      <c r="I26" s="265"/>
      <c r="J26" s="266"/>
    </row>
    <row r="27" spans="1:10">
      <c r="A27" s="193"/>
      <c r="B27" s="665"/>
      <c r="C27" s="269"/>
      <c r="D27" s="683"/>
      <c r="E27" s="201"/>
      <c r="F27" s="264"/>
      <c r="G27" s="201"/>
      <c r="H27" s="201"/>
      <c r="I27" s="265"/>
      <c r="J27" s="266"/>
    </row>
    <row r="28" spans="1:10">
      <c r="A28" s="193"/>
      <c r="B28" s="665"/>
      <c r="C28" s="269"/>
      <c r="D28" s="683"/>
      <c r="E28" s="201"/>
      <c r="F28" s="264"/>
      <c r="G28" s="201"/>
      <c r="H28" s="201"/>
      <c r="I28" s="265"/>
      <c r="J28" s="266"/>
    </row>
    <row r="29" spans="1:10">
      <c r="A29" s="193"/>
      <c r="B29" s="665"/>
      <c r="C29" s="228"/>
      <c r="D29" s="683"/>
      <c r="E29" s="212"/>
      <c r="F29" s="211"/>
      <c r="G29" s="212"/>
      <c r="H29" s="212"/>
      <c r="I29" s="213"/>
      <c r="J29" s="266"/>
    </row>
    <row r="30" spans="1:10">
      <c r="A30" s="193"/>
      <c r="B30" s="665"/>
      <c r="C30" s="181"/>
      <c r="D30" s="246" t="s">
        <v>132</v>
      </c>
      <c r="E30" s="201" t="s">
        <v>12</v>
      </c>
      <c r="F30" s="204">
        <f>F6</f>
        <v>635</v>
      </c>
      <c r="G30" s="208">
        <v>661000</v>
      </c>
      <c r="H30" s="198">
        <v>1</v>
      </c>
      <c r="I30" s="208">
        <f>F30*G30*H30</f>
        <v>419735000</v>
      </c>
      <c r="J30" s="266"/>
    </row>
    <row r="31" spans="1:10" ht="17.25" customHeight="1">
      <c r="A31" s="193"/>
      <c r="B31" s="665"/>
      <c r="C31" s="181"/>
      <c r="D31" s="663" t="s">
        <v>134</v>
      </c>
      <c r="E31" s="201"/>
      <c r="F31" s="264"/>
      <c r="G31" s="201"/>
      <c r="H31" s="201"/>
      <c r="I31" s="265"/>
      <c r="J31" s="266"/>
    </row>
    <row r="32" spans="1:10">
      <c r="A32" s="193"/>
      <c r="B32" s="665"/>
      <c r="C32" s="181"/>
      <c r="D32" s="663"/>
      <c r="E32" s="181"/>
      <c r="F32" s="181"/>
      <c r="G32" s="181"/>
      <c r="H32" s="181"/>
      <c r="I32" s="181"/>
      <c r="J32" s="181"/>
    </row>
    <row r="33" spans="1:10">
      <c r="A33" s="193"/>
      <c r="B33" s="665"/>
      <c r="C33" s="181"/>
      <c r="D33" s="181"/>
      <c r="E33" s="181"/>
      <c r="F33" s="181"/>
      <c r="G33" s="181"/>
      <c r="H33" s="181"/>
      <c r="I33" s="181"/>
      <c r="J33" s="181"/>
    </row>
    <row r="34" spans="1:10">
      <c r="A34" s="193"/>
      <c r="B34" s="214"/>
      <c r="C34" s="247"/>
      <c r="D34" s="6" t="s">
        <v>15</v>
      </c>
      <c r="E34" s="257"/>
      <c r="F34" s="3"/>
      <c r="G34" s="10"/>
      <c r="H34" s="194"/>
      <c r="I34" s="10"/>
      <c r="J34" s="9">
        <f>I35+I37+I39</f>
        <v>270000</v>
      </c>
    </row>
    <row r="35" spans="1:10">
      <c r="A35" s="193"/>
      <c r="B35" s="214"/>
      <c r="C35" s="247"/>
      <c r="D35" s="6" t="s">
        <v>16</v>
      </c>
      <c r="E35" s="257"/>
      <c r="F35" s="3"/>
      <c r="G35" s="10"/>
      <c r="H35" s="215"/>
      <c r="I35" s="9">
        <v>0</v>
      </c>
      <c r="J35" s="10"/>
    </row>
    <row r="36" spans="1:10">
      <c r="A36" s="193"/>
      <c r="B36" s="214"/>
      <c r="C36" s="247"/>
      <c r="D36" s="308" t="s">
        <v>123</v>
      </c>
      <c r="E36" s="257"/>
      <c r="F36" s="3"/>
      <c r="G36" s="10"/>
      <c r="H36" s="215"/>
      <c r="I36" s="9"/>
      <c r="J36" s="10"/>
    </row>
    <row r="37" spans="1:10">
      <c r="A37" s="193"/>
      <c r="B37" s="214"/>
      <c r="C37" s="13"/>
      <c r="D37" s="216" t="s">
        <v>105</v>
      </c>
      <c r="E37" s="257"/>
      <c r="F37" s="217"/>
      <c r="G37" s="218"/>
      <c r="H37" s="219"/>
      <c r="I37" s="220">
        <f>SUM(I43:I43)</f>
        <v>270000</v>
      </c>
      <c r="J37" s="221"/>
    </row>
    <row r="38" spans="1:10">
      <c r="A38" s="193"/>
      <c r="B38" s="214"/>
      <c r="C38" s="13"/>
      <c r="D38" s="222" t="s">
        <v>106</v>
      </c>
      <c r="E38" s="257"/>
      <c r="F38" s="8"/>
      <c r="G38" s="223"/>
      <c r="H38" s="224"/>
      <c r="I38" s="223"/>
      <c r="J38" s="224"/>
    </row>
    <row r="39" spans="1:10">
      <c r="A39" s="193"/>
      <c r="B39" s="214"/>
      <c r="C39" s="13"/>
      <c r="D39" s="585" t="s">
        <v>135</v>
      </c>
      <c r="E39" s="257"/>
      <c r="F39" s="3"/>
      <c r="G39" s="2"/>
      <c r="H39" s="225"/>
      <c r="I39" s="2"/>
      <c r="J39" s="5"/>
    </row>
    <row r="40" spans="1:10">
      <c r="A40" s="193"/>
      <c r="B40" s="214"/>
      <c r="C40" s="13"/>
      <c r="D40" s="585"/>
      <c r="E40" s="257"/>
      <c r="F40" s="3"/>
      <c r="G40" s="2"/>
      <c r="H40" s="225"/>
      <c r="I40" s="2"/>
      <c r="J40" s="5"/>
    </row>
    <row r="41" spans="1:10">
      <c r="A41" s="193"/>
      <c r="B41" s="214"/>
      <c r="C41" s="13"/>
      <c r="D41" s="585"/>
      <c r="E41" s="257"/>
      <c r="F41" s="3"/>
      <c r="G41" s="2"/>
      <c r="H41" s="225"/>
      <c r="I41" s="2"/>
      <c r="J41" s="5"/>
    </row>
    <row r="42" spans="1:10">
      <c r="A42" s="193"/>
      <c r="B42" s="214"/>
      <c r="C42" s="13"/>
      <c r="D42" s="585"/>
      <c r="E42" s="257"/>
      <c r="F42" s="3"/>
      <c r="G42" s="2"/>
      <c r="H42" s="225"/>
      <c r="I42" s="2"/>
      <c r="J42" s="5"/>
    </row>
    <row r="43" spans="1:10">
      <c r="A43" s="193"/>
      <c r="B43" s="214"/>
      <c r="C43" s="13"/>
      <c r="D43" s="313" t="s">
        <v>136</v>
      </c>
      <c r="E43" s="257" t="s">
        <v>12</v>
      </c>
      <c r="F43" s="8">
        <v>18</v>
      </c>
      <c r="G43" s="226">
        <v>15000</v>
      </c>
      <c r="H43" s="243">
        <v>1</v>
      </c>
      <c r="I43" s="226">
        <f>H43*G43*F43</f>
        <v>270000</v>
      </c>
      <c r="J43" s="5"/>
    </row>
    <row r="44" spans="1:10">
      <c r="A44" s="193"/>
      <c r="B44" s="214"/>
      <c r="C44" s="13"/>
      <c r="D44" s="251"/>
      <c r="E44" s="257"/>
      <c r="F44" s="8"/>
      <c r="G44" s="226"/>
      <c r="H44" s="243"/>
      <c r="I44" s="226"/>
      <c r="J44" s="5"/>
    </row>
    <row r="45" spans="1:10">
      <c r="A45" s="193"/>
      <c r="B45" s="214"/>
      <c r="C45" s="13"/>
      <c r="D45" s="228" t="s">
        <v>113</v>
      </c>
      <c r="E45" s="201"/>
      <c r="F45" s="229"/>
      <c r="G45" s="230"/>
      <c r="H45" s="230"/>
      <c r="I45" s="231"/>
      <c r="J45" s="244">
        <f>SUM(I46:I69)</f>
        <v>215415360</v>
      </c>
    </row>
    <row r="46" spans="1:10">
      <c r="A46" s="193"/>
      <c r="B46" s="214"/>
      <c r="C46" s="13"/>
      <c r="D46" s="228" t="s">
        <v>108</v>
      </c>
      <c r="E46" s="204"/>
      <c r="F46" s="229"/>
      <c r="G46" s="230"/>
      <c r="H46" s="230"/>
      <c r="I46" s="233"/>
      <c r="J46" s="12"/>
    </row>
    <row r="47" spans="1:10">
      <c r="A47" s="193"/>
      <c r="B47" s="214"/>
      <c r="C47" s="13"/>
      <c r="D47" s="683" t="s">
        <v>110</v>
      </c>
      <c r="E47" s="204"/>
      <c r="F47" s="229"/>
      <c r="G47" s="230"/>
      <c r="H47" s="230"/>
      <c r="I47" s="231"/>
      <c r="J47" s="12"/>
    </row>
    <row r="48" spans="1:10">
      <c r="A48" s="193"/>
      <c r="B48" s="214"/>
      <c r="C48" s="13"/>
      <c r="D48" s="683"/>
      <c r="E48" s="204"/>
      <c r="F48" s="229"/>
      <c r="G48" s="230"/>
      <c r="H48" s="230"/>
      <c r="I48" s="231"/>
      <c r="J48" s="12"/>
    </row>
    <row r="49" spans="1:10">
      <c r="A49" s="193"/>
      <c r="B49" s="214"/>
      <c r="C49" s="13"/>
      <c r="D49" s="683"/>
      <c r="E49" s="204"/>
      <c r="F49" s="229"/>
      <c r="G49" s="230"/>
      <c r="H49" s="230"/>
      <c r="I49" s="231"/>
      <c r="J49" s="12"/>
    </row>
    <row r="50" spans="1:10">
      <c r="A50" s="193"/>
      <c r="B50" s="214"/>
      <c r="C50" s="13"/>
      <c r="D50" s="683"/>
      <c r="E50" s="204"/>
      <c r="F50" s="229"/>
      <c r="G50" s="230"/>
      <c r="H50" s="230"/>
      <c r="I50" s="231"/>
      <c r="J50" s="12"/>
    </row>
    <row r="51" spans="1:10">
      <c r="A51" s="193"/>
      <c r="B51" s="214"/>
      <c r="C51" s="13"/>
      <c r="D51" s="683"/>
      <c r="E51" s="204"/>
      <c r="F51" s="229"/>
      <c r="G51" s="230"/>
      <c r="H51" s="230"/>
      <c r="I51" s="231"/>
      <c r="J51" s="12"/>
    </row>
    <row r="52" spans="1:10">
      <c r="A52" s="193"/>
      <c r="B52" s="214"/>
      <c r="C52" s="13"/>
      <c r="D52" s="683"/>
      <c r="E52" s="204"/>
      <c r="F52" s="229"/>
      <c r="G52" s="230"/>
      <c r="H52" s="230"/>
      <c r="I52" s="231"/>
      <c r="J52" s="12"/>
    </row>
    <row r="53" spans="1:10">
      <c r="A53" s="193"/>
      <c r="B53" s="214"/>
      <c r="C53" s="13"/>
      <c r="D53" s="683"/>
      <c r="E53" s="204"/>
      <c r="F53" s="229"/>
      <c r="G53" s="230"/>
      <c r="H53" s="230"/>
      <c r="I53" s="231"/>
      <c r="J53" s="12"/>
    </row>
    <row r="54" spans="1:10">
      <c r="A54" s="193"/>
      <c r="B54" s="214"/>
      <c r="C54" s="13"/>
      <c r="D54" s="661" t="s">
        <v>137</v>
      </c>
      <c r="E54" s="201" t="s">
        <v>17</v>
      </c>
      <c r="F54" s="204">
        <f>30*12*2</f>
        <v>720</v>
      </c>
      <c r="G54" s="199">
        <v>13438</v>
      </c>
      <c r="H54" s="198">
        <v>1</v>
      </c>
      <c r="I54" s="234">
        <f>H54*G54*F54</f>
        <v>9675360</v>
      </c>
      <c r="J54" s="12"/>
    </row>
    <row r="55" spans="1:10">
      <c r="A55" s="193"/>
      <c r="B55" s="214"/>
      <c r="C55" s="13"/>
      <c r="D55" s="661"/>
      <c r="E55" s="201"/>
      <c r="F55" s="204"/>
      <c r="G55" s="199"/>
      <c r="H55" s="198"/>
      <c r="I55" s="234"/>
      <c r="J55" s="12"/>
    </row>
    <row r="56" spans="1:10">
      <c r="A56" s="193"/>
      <c r="B56" s="214"/>
      <c r="C56" s="13"/>
      <c r="D56" s="661"/>
      <c r="E56" s="201"/>
      <c r="F56" s="204"/>
      <c r="G56" s="199"/>
      <c r="H56" s="198"/>
      <c r="I56" s="234"/>
      <c r="J56" s="12"/>
    </row>
    <row r="57" spans="1:10">
      <c r="A57" s="193"/>
      <c r="B57" s="214"/>
      <c r="C57" s="13"/>
      <c r="D57" s="270"/>
      <c r="E57" s="201"/>
      <c r="F57" s="204"/>
      <c r="G57" s="199"/>
      <c r="H57" s="198"/>
      <c r="I57" s="234"/>
      <c r="J57" s="12"/>
    </row>
    <row r="58" spans="1:10">
      <c r="A58" s="193"/>
      <c r="B58" s="214"/>
      <c r="C58" s="13"/>
      <c r="D58" s="228" t="s">
        <v>18</v>
      </c>
      <c r="E58" s="204"/>
      <c r="F58" s="229"/>
      <c r="G58" s="230"/>
      <c r="H58" s="230"/>
      <c r="I58" s="233"/>
      <c r="J58" s="12"/>
    </row>
    <row r="59" spans="1:10">
      <c r="A59" s="193"/>
      <c r="B59" s="214"/>
      <c r="C59" s="13"/>
      <c r="D59" s="663" t="s">
        <v>114</v>
      </c>
      <c r="E59" s="204"/>
      <c r="F59" s="229"/>
      <c r="G59" s="230"/>
      <c r="H59" s="230"/>
      <c r="I59" s="231"/>
      <c r="J59" s="12"/>
    </row>
    <row r="60" spans="1:10">
      <c r="A60" s="193"/>
      <c r="B60" s="214"/>
      <c r="C60" s="13"/>
      <c r="D60" s="663"/>
      <c r="E60" s="204"/>
      <c r="F60" s="229"/>
      <c r="G60" s="230"/>
      <c r="H60" s="230"/>
      <c r="I60" s="231"/>
      <c r="J60" s="12"/>
    </row>
    <row r="61" spans="1:10">
      <c r="A61" s="193"/>
      <c r="B61" s="214"/>
      <c r="C61" s="13"/>
      <c r="D61" s="663"/>
      <c r="E61" s="204"/>
      <c r="F61" s="229"/>
      <c r="G61" s="230"/>
      <c r="H61" s="230"/>
      <c r="I61" s="231"/>
      <c r="J61" s="12"/>
    </row>
    <row r="62" spans="1:10">
      <c r="A62" s="193"/>
      <c r="B62" s="214"/>
      <c r="C62" s="13"/>
      <c r="D62" s="663"/>
      <c r="E62" s="204"/>
      <c r="F62" s="229"/>
      <c r="G62" s="230"/>
      <c r="H62" s="230"/>
      <c r="I62" s="231"/>
      <c r="J62" s="12"/>
    </row>
    <row r="63" spans="1:10" ht="17.25" customHeight="1">
      <c r="A63" s="193"/>
      <c r="B63" s="214"/>
      <c r="C63" s="13"/>
      <c r="D63" s="663" t="s">
        <v>118</v>
      </c>
      <c r="E63" s="204"/>
      <c r="F63" s="229"/>
      <c r="G63" s="230"/>
      <c r="H63" s="230"/>
      <c r="I63" s="231"/>
      <c r="J63" s="12"/>
    </row>
    <row r="64" spans="1:10">
      <c r="A64" s="193"/>
      <c r="B64" s="214"/>
      <c r="C64" s="13"/>
      <c r="D64" s="663"/>
      <c r="E64" s="204"/>
      <c r="F64" s="229"/>
      <c r="G64" s="230"/>
      <c r="H64" s="230"/>
      <c r="I64" s="231"/>
      <c r="J64" s="12"/>
    </row>
    <row r="65" spans="1:10">
      <c r="A65" s="193"/>
      <c r="B65" s="214"/>
      <c r="C65" s="13"/>
      <c r="D65" s="663"/>
      <c r="E65" s="204"/>
      <c r="F65" s="229"/>
      <c r="G65" s="230"/>
      <c r="H65" s="230"/>
      <c r="I65" s="231"/>
      <c r="J65" s="12"/>
    </row>
    <row r="66" spans="1:10">
      <c r="A66" s="193"/>
      <c r="B66" s="214"/>
      <c r="C66" s="13"/>
      <c r="D66" s="663"/>
      <c r="E66" s="204"/>
      <c r="F66" s="229"/>
      <c r="G66" s="230"/>
      <c r="H66" s="230"/>
      <c r="I66" s="231"/>
      <c r="J66" s="12"/>
    </row>
    <row r="67" spans="1:10">
      <c r="A67" s="193"/>
      <c r="B67" s="214"/>
      <c r="C67" s="13"/>
      <c r="D67" s="663"/>
      <c r="E67" s="204"/>
      <c r="F67" s="229"/>
      <c r="G67" s="230"/>
      <c r="H67" s="230"/>
      <c r="I67" s="231"/>
      <c r="J67" s="12"/>
    </row>
    <row r="68" spans="1:10">
      <c r="A68" s="193"/>
      <c r="B68" s="214"/>
      <c r="C68" s="13"/>
      <c r="D68" s="663"/>
      <c r="E68" s="204"/>
      <c r="F68" s="229"/>
      <c r="G68" s="230"/>
      <c r="H68" s="230"/>
      <c r="I68" s="231"/>
      <c r="J68" s="12"/>
    </row>
    <row r="69" spans="1:10">
      <c r="A69" s="193"/>
      <c r="B69" s="214"/>
      <c r="C69" s="13"/>
      <c r="D69" s="235" t="s">
        <v>138</v>
      </c>
      <c r="E69" s="236" t="s">
        <v>12</v>
      </c>
      <c r="F69" s="237">
        <f>F6</f>
        <v>635</v>
      </c>
      <c r="G69" s="238">
        <v>324000</v>
      </c>
      <c r="H69" s="239">
        <v>1</v>
      </c>
      <c r="I69" s="234">
        <f>H69*G69*F69</f>
        <v>205740000</v>
      </c>
      <c r="J69" s="12"/>
    </row>
    <row r="70" spans="1:10">
      <c r="A70" s="193"/>
      <c r="B70" s="214"/>
      <c r="C70" s="13"/>
      <c r="D70" s="235"/>
      <c r="E70" s="236"/>
      <c r="F70" s="237"/>
      <c r="G70" s="238"/>
      <c r="H70" s="239"/>
      <c r="I70" s="234"/>
      <c r="J70" s="12"/>
    </row>
    <row r="71" spans="1:10">
      <c r="A71" s="193"/>
      <c r="B71" s="214"/>
      <c r="C71" s="13"/>
      <c r="D71" s="12" t="s">
        <v>100</v>
      </c>
      <c r="E71" s="3"/>
      <c r="F71" s="182"/>
      <c r="G71" s="245"/>
      <c r="H71" s="271"/>
      <c r="I71" s="245"/>
      <c r="J71" s="183"/>
    </row>
    <row r="72" spans="1:10">
      <c r="A72" s="193"/>
      <c r="B72" s="214"/>
      <c r="C72" s="13"/>
      <c r="D72" s="689" t="s">
        <v>98</v>
      </c>
      <c r="E72" s="3"/>
      <c r="F72" s="690" t="s">
        <v>111</v>
      </c>
      <c r="G72" s="690"/>
      <c r="H72" s="690"/>
      <c r="I72" s="690"/>
      <c r="J72" s="690"/>
    </row>
    <row r="73" spans="1:10">
      <c r="A73" s="193"/>
      <c r="B73" s="214"/>
      <c r="C73" s="13"/>
      <c r="D73" s="689"/>
      <c r="E73" s="3"/>
      <c r="F73" s="690"/>
      <c r="G73" s="690"/>
      <c r="H73" s="690"/>
      <c r="I73" s="690"/>
      <c r="J73" s="690"/>
    </row>
    <row r="74" spans="1:10">
      <c r="A74" s="659" t="s">
        <v>120</v>
      </c>
      <c r="B74" s="659"/>
      <c r="C74" s="659"/>
      <c r="D74" s="659"/>
      <c r="E74" s="659"/>
      <c r="F74" s="659"/>
      <c r="G74" s="659"/>
      <c r="H74" s="659"/>
      <c r="I74" s="659"/>
      <c r="J74" s="259">
        <f>J4+J34+J45</f>
        <v>635420360</v>
      </c>
    </row>
    <row r="75" spans="1:10">
      <c r="A75" s="299"/>
      <c r="B75" s="299"/>
      <c r="C75" s="299"/>
      <c r="D75" s="299"/>
      <c r="E75" s="299"/>
      <c r="F75" s="299"/>
      <c r="G75" s="299"/>
      <c r="H75" s="299"/>
      <c r="I75" s="299"/>
      <c r="J75" s="300"/>
    </row>
    <row r="76" spans="1:10">
      <c r="A76" s="297"/>
      <c r="B76" s="297"/>
      <c r="C76" s="297"/>
      <c r="D76" s="297"/>
      <c r="E76" s="297"/>
      <c r="F76" s="297"/>
      <c r="G76" s="297"/>
      <c r="H76" s="297"/>
      <c r="I76" s="297"/>
      <c r="J76" s="298"/>
    </row>
    <row r="77" spans="1:10" ht="17.25" customHeight="1">
      <c r="A77" s="185">
        <v>2</v>
      </c>
      <c r="B77" s="664" t="s">
        <v>167</v>
      </c>
      <c r="C77" s="671" t="s">
        <v>165</v>
      </c>
      <c r="D77" s="186" t="s">
        <v>11</v>
      </c>
      <c r="E77" s="7"/>
      <c r="F77" s="187"/>
      <c r="G77" s="188"/>
      <c r="H77" s="189"/>
      <c r="I77" s="188"/>
      <c r="J77" s="190">
        <f>SUM(I80:I106)</f>
        <v>360245000</v>
      </c>
    </row>
    <row r="78" spans="1:10">
      <c r="A78" s="191"/>
      <c r="B78" s="665"/>
      <c r="C78" s="672"/>
      <c r="D78" s="6" t="s">
        <v>139</v>
      </c>
      <c r="E78" s="3" t="s">
        <v>12</v>
      </c>
      <c r="F78" s="290">
        <v>545</v>
      </c>
      <c r="G78" s="10"/>
      <c r="H78" s="192"/>
      <c r="I78" s="10"/>
      <c r="J78" s="10"/>
    </row>
    <row r="79" spans="1:10">
      <c r="A79" s="193"/>
      <c r="B79" s="665"/>
      <c r="C79" s="672"/>
      <c r="D79" s="11" t="s">
        <v>13</v>
      </c>
      <c r="E79" s="3" t="s">
        <v>12</v>
      </c>
      <c r="F79" s="291">
        <v>545</v>
      </c>
      <c r="G79" s="10"/>
      <c r="H79" s="194"/>
      <c r="I79" s="10"/>
      <c r="J79" s="9"/>
    </row>
    <row r="80" spans="1:10">
      <c r="A80" s="193"/>
      <c r="B80" s="665"/>
      <c r="C80" s="672"/>
      <c r="D80" s="11" t="s">
        <v>14</v>
      </c>
      <c r="E80" s="3" t="s">
        <v>12</v>
      </c>
      <c r="F80" s="292">
        <f>SUM(F78-F79)</f>
        <v>0</v>
      </c>
      <c r="G80" s="10"/>
      <c r="H80" s="194"/>
      <c r="I80" s="10"/>
      <c r="J80" s="10"/>
    </row>
    <row r="81" spans="1:10" ht="17.25" customHeight="1">
      <c r="A81" s="193"/>
      <c r="B81" s="665"/>
      <c r="C81" s="672"/>
      <c r="D81" s="6" t="s">
        <v>125</v>
      </c>
      <c r="E81" s="1" t="s">
        <v>103</v>
      </c>
      <c r="F81" s="293">
        <f>F79/F78*100</f>
        <v>100</v>
      </c>
      <c r="G81" s="10"/>
      <c r="H81" s="194"/>
      <c r="I81" s="10"/>
      <c r="J81" s="10"/>
    </row>
    <row r="82" spans="1:10" ht="17.25" customHeight="1">
      <c r="A82" s="193"/>
      <c r="B82" s="665"/>
      <c r="C82" s="672"/>
      <c r="D82" s="11"/>
      <c r="E82" s="3"/>
      <c r="F82" s="291"/>
      <c r="G82" s="10"/>
      <c r="H82" s="194"/>
      <c r="I82" s="10"/>
      <c r="J82" s="10"/>
    </row>
    <row r="83" spans="1:10" ht="17.25" customHeight="1">
      <c r="A83" s="193"/>
      <c r="B83" s="665"/>
      <c r="C83" s="668" t="s">
        <v>166</v>
      </c>
      <c r="D83" s="200" t="s">
        <v>112</v>
      </c>
      <c r="E83" s="201"/>
      <c r="F83" s="204"/>
      <c r="G83" s="208"/>
      <c r="H83" s="198"/>
      <c r="I83" s="208"/>
      <c r="J83" s="209"/>
    </row>
    <row r="84" spans="1:10" ht="17.25" customHeight="1">
      <c r="A84" s="193"/>
      <c r="B84" s="665"/>
      <c r="C84" s="668"/>
      <c r="D84" s="683" t="s">
        <v>140</v>
      </c>
      <c r="E84" s="204"/>
      <c r="F84" s="204"/>
      <c r="G84" s="199"/>
      <c r="H84" s="198"/>
      <c r="I84" s="199"/>
      <c r="J84" s="210"/>
    </row>
    <row r="85" spans="1:10">
      <c r="A85" s="193"/>
      <c r="B85" s="665"/>
      <c r="C85" s="668"/>
      <c r="D85" s="683"/>
      <c r="E85" s="204"/>
      <c r="F85" s="204"/>
      <c r="G85" s="199"/>
      <c r="H85" s="198"/>
      <c r="I85" s="199"/>
      <c r="J85" s="210"/>
    </row>
    <row r="86" spans="1:10">
      <c r="A86" s="193"/>
      <c r="B86" s="665"/>
      <c r="C86" s="668"/>
      <c r="D86" s="683"/>
      <c r="E86" s="204"/>
      <c r="F86" s="204"/>
      <c r="G86" s="199"/>
      <c r="H86" s="198"/>
      <c r="I86" s="199"/>
      <c r="J86" s="210"/>
    </row>
    <row r="87" spans="1:10">
      <c r="A87" s="193"/>
      <c r="B87" s="665"/>
      <c r="C87" s="668"/>
      <c r="D87" s="683"/>
      <c r="E87" s="204"/>
      <c r="F87" s="204"/>
      <c r="G87" s="199"/>
      <c r="H87" s="198"/>
      <c r="I87" s="199"/>
      <c r="J87" s="210"/>
    </row>
    <row r="88" spans="1:10">
      <c r="A88" s="193"/>
      <c r="B88" s="665"/>
      <c r="C88" s="668"/>
      <c r="D88" s="683"/>
      <c r="E88" s="204"/>
      <c r="F88" s="204"/>
      <c r="G88" s="199"/>
      <c r="H88" s="198"/>
      <c r="I88" s="199"/>
      <c r="J88" s="210"/>
    </row>
    <row r="89" spans="1:10" ht="17.25" customHeight="1">
      <c r="A89" s="193"/>
      <c r="B89" s="665"/>
      <c r="C89" s="668"/>
      <c r="D89" s="683"/>
      <c r="E89" s="204"/>
      <c r="F89" s="204"/>
      <c r="G89" s="199"/>
      <c r="H89" s="198"/>
      <c r="I89" s="199"/>
      <c r="J89" s="210"/>
    </row>
    <row r="90" spans="1:10" ht="17.25" customHeight="1">
      <c r="A90" s="193"/>
      <c r="B90" s="665"/>
      <c r="C90" s="330"/>
      <c r="D90" s="683"/>
      <c r="E90" s="204"/>
      <c r="F90" s="204"/>
      <c r="G90" s="199"/>
      <c r="H90" s="198"/>
      <c r="I90" s="199"/>
      <c r="J90" s="210"/>
    </row>
    <row r="91" spans="1:10">
      <c r="A91" s="193"/>
      <c r="B91" s="665"/>
      <c r="C91" s="666" t="s">
        <v>130</v>
      </c>
      <c r="D91" s="683"/>
      <c r="E91" s="204"/>
      <c r="F91" s="204"/>
      <c r="G91" s="199"/>
      <c r="H91" s="198"/>
      <c r="I91" s="199"/>
      <c r="J91" s="210"/>
    </row>
    <row r="92" spans="1:10">
      <c r="A92" s="193"/>
      <c r="B92" s="665"/>
      <c r="C92" s="666"/>
      <c r="D92" s="683"/>
      <c r="E92" s="204"/>
      <c r="F92" s="204"/>
      <c r="G92" s="199"/>
      <c r="H92" s="198"/>
      <c r="I92" s="199"/>
      <c r="J92" s="210"/>
    </row>
    <row r="93" spans="1:10">
      <c r="A93" s="193"/>
      <c r="B93" s="665"/>
      <c r="C93" s="247"/>
      <c r="D93" s="683"/>
      <c r="E93" s="204"/>
      <c r="F93" s="204"/>
      <c r="G93" s="199"/>
      <c r="H93" s="198"/>
      <c r="I93" s="199"/>
      <c r="J93" s="210"/>
    </row>
    <row r="94" spans="1:10">
      <c r="A94" s="193"/>
      <c r="B94" s="665"/>
      <c r="C94" s="247"/>
      <c r="D94" s="683"/>
      <c r="E94" s="204"/>
      <c r="F94" s="204"/>
      <c r="G94" s="199"/>
      <c r="H94" s="198"/>
      <c r="I94" s="199"/>
      <c r="J94" s="210"/>
    </row>
    <row r="95" spans="1:10">
      <c r="A95" s="193"/>
      <c r="B95" s="665"/>
      <c r="C95" s="247"/>
      <c r="D95" s="683"/>
      <c r="E95" s="204"/>
      <c r="F95" s="204"/>
      <c r="G95" s="199"/>
      <c r="H95" s="198"/>
      <c r="I95" s="199"/>
      <c r="J95" s="210"/>
    </row>
    <row r="96" spans="1:10">
      <c r="A96" s="193"/>
      <c r="B96" s="665"/>
      <c r="C96" s="247"/>
      <c r="D96" s="683"/>
      <c r="E96" s="204"/>
      <c r="F96" s="204"/>
      <c r="G96" s="199"/>
      <c r="H96" s="198"/>
      <c r="I96" s="199"/>
      <c r="J96" s="210"/>
    </row>
    <row r="97" spans="1:10">
      <c r="A97" s="193"/>
      <c r="B97" s="665"/>
      <c r="C97" s="247"/>
      <c r="D97" s="683"/>
      <c r="E97" s="204"/>
      <c r="F97" s="204"/>
      <c r="G97" s="199"/>
      <c r="H97" s="198"/>
      <c r="I97" s="199"/>
      <c r="J97" s="210"/>
    </row>
    <row r="98" spans="1:10">
      <c r="A98" s="193"/>
      <c r="B98" s="665"/>
      <c r="C98" s="247"/>
      <c r="D98" s="683"/>
      <c r="E98" s="201"/>
      <c r="F98" s="264"/>
      <c r="G98" s="201"/>
      <c r="H98" s="201"/>
      <c r="I98" s="265"/>
      <c r="J98" s="266"/>
    </row>
    <row r="99" spans="1:10">
      <c r="A99" s="193"/>
      <c r="B99" s="665"/>
      <c r="C99" s="247"/>
      <c r="D99" s="683"/>
      <c r="E99" s="201"/>
      <c r="F99" s="264"/>
      <c r="G99" s="201"/>
      <c r="H99" s="201"/>
      <c r="I99" s="265"/>
      <c r="J99" s="266"/>
    </row>
    <row r="100" spans="1:10">
      <c r="A100" s="193"/>
      <c r="B100" s="665"/>
      <c r="C100" s="247"/>
      <c r="D100" s="683"/>
      <c r="E100" s="201"/>
      <c r="F100" s="264"/>
      <c r="G100" s="201"/>
      <c r="H100" s="201"/>
      <c r="I100" s="265"/>
      <c r="J100" s="266"/>
    </row>
    <row r="101" spans="1:10">
      <c r="A101" s="193"/>
      <c r="B101" s="665"/>
      <c r="C101" s="247"/>
      <c r="D101" s="683"/>
      <c r="E101" s="201"/>
      <c r="F101" s="264"/>
      <c r="G101" s="201"/>
      <c r="H101" s="201"/>
      <c r="I101" s="265"/>
      <c r="J101" s="266"/>
    </row>
    <row r="102" spans="1:10">
      <c r="A102" s="193"/>
      <c r="B102" s="665"/>
      <c r="C102" s="247"/>
      <c r="D102" s="683"/>
      <c r="E102" s="201"/>
      <c r="F102" s="264"/>
      <c r="G102" s="201"/>
      <c r="H102" s="201"/>
      <c r="I102" s="265"/>
      <c r="J102" s="266"/>
    </row>
    <row r="103" spans="1:10">
      <c r="A103" s="193"/>
      <c r="B103" s="665"/>
      <c r="C103" s="247"/>
      <c r="D103" s="683"/>
      <c r="E103" s="212"/>
      <c r="F103" s="211"/>
      <c r="G103" s="212"/>
      <c r="H103" s="212"/>
      <c r="I103" s="213"/>
      <c r="J103" s="266"/>
    </row>
    <row r="104" spans="1:10">
      <c r="A104" s="193"/>
      <c r="B104" s="665"/>
      <c r="C104" s="247"/>
      <c r="D104" s="246" t="s">
        <v>132</v>
      </c>
      <c r="E104" s="201" t="s">
        <v>12</v>
      </c>
      <c r="F104" s="204">
        <f>F79</f>
        <v>545</v>
      </c>
      <c r="G104" s="208">
        <v>661000</v>
      </c>
      <c r="H104" s="198">
        <v>1</v>
      </c>
      <c r="I104" s="208">
        <f>F104*G104*H104</f>
        <v>360245000</v>
      </c>
      <c r="J104" s="266"/>
    </row>
    <row r="105" spans="1:10" ht="17.25" customHeight="1">
      <c r="A105" s="193"/>
      <c r="B105" s="665"/>
      <c r="C105" s="247"/>
      <c r="D105" s="663" t="s">
        <v>134</v>
      </c>
      <c r="E105" s="201"/>
      <c r="F105" s="264"/>
      <c r="G105" s="201"/>
      <c r="H105" s="201"/>
      <c r="I105" s="265"/>
      <c r="J105" s="266"/>
    </row>
    <row r="106" spans="1:10">
      <c r="A106" s="193"/>
      <c r="B106" s="665"/>
      <c r="C106" s="247"/>
      <c r="D106" s="663"/>
      <c r="E106" s="201"/>
      <c r="F106" s="264"/>
      <c r="G106" s="201"/>
      <c r="H106" s="201"/>
      <c r="I106" s="265"/>
      <c r="J106" s="273"/>
    </row>
    <row r="107" spans="1:10" ht="16.5" customHeight="1">
      <c r="A107" s="193"/>
      <c r="B107" s="665"/>
      <c r="C107" s="247"/>
      <c r="D107" s="285"/>
      <c r="E107" s="4"/>
      <c r="F107" s="17"/>
      <c r="G107" s="320"/>
      <c r="H107" s="320"/>
      <c r="I107" s="320"/>
      <c r="J107" s="284"/>
    </row>
    <row r="108" spans="1:10" ht="17.25" customHeight="1">
      <c r="A108" s="193"/>
      <c r="B108" s="665"/>
      <c r="C108" s="247"/>
      <c r="D108" s="6" t="s">
        <v>15</v>
      </c>
      <c r="E108" s="257"/>
      <c r="F108" s="3"/>
      <c r="G108" s="10"/>
      <c r="H108" s="194"/>
      <c r="I108" s="10"/>
      <c r="J108" s="9">
        <f>I109+I125</f>
        <v>618040.71000000008</v>
      </c>
    </row>
    <row r="109" spans="1:10">
      <c r="A109" s="193"/>
      <c r="B109" s="665"/>
      <c r="C109" s="247"/>
      <c r="D109" s="6" t="s">
        <v>16</v>
      </c>
      <c r="E109" s="257"/>
      <c r="F109" s="3"/>
      <c r="G109" s="10"/>
      <c r="H109" s="215"/>
      <c r="I109" s="9">
        <f>SUM(I120:I124)</f>
        <v>333040.71000000008</v>
      </c>
      <c r="J109" s="10"/>
    </row>
    <row r="110" spans="1:10">
      <c r="A110" s="193"/>
      <c r="B110" s="665"/>
      <c r="C110" s="247"/>
      <c r="D110" s="279" t="s">
        <v>109</v>
      </c>
      <c r="E110" s="257"/>
      <c r="F110" s="3"/>
      <c r="G110" s="10"/>
      <c r="H110" s="215"/>
      <c r="I110" s="9"/>
      <c r="J110" s="10"/>
    </row>
    <row r="111" spans="1:10">
      <c r="A111" s="193"/>
      <c r="B111" s="665"/>
      <c r="C111" s="247"/>
      <c r="D111" s="657" t="s">
        <v>127</v>
      </c>
      <c r="E111" s="257"/>
      <c r="F111" s="3"/>
      <c r="G111" s="10"/>
      <c r="H111" s="215"/>
      <c r="I111" s="9"/>
      <c r="J111" s="10"/>
    </row>
    <row r="112" spans="1:10" ht="17.25" customHeight="1">
      <c r="A112" s="193"/>
      <c r="B112" s="665"/>
      <c r="C112" s="247"/>
      <c r="D112" s="657"/>
      <c r="E112" s="257"/>
      <c r="F112" s="3"/>
      <c r="G112" s="10"/>
      <c r="H112" s="215"/>
      <c r="I112" s="9"/>
      <c r="J112" s="10"/>
    </row>
    <row r="113" spans="1:10">
      <c r="A113" s="193"/>
      <c r="B113" s="665"/>
      <c r="C113" s="247"/>
      <c r="D113" s="657"/>
      <c r="E113" s="257"/>
      <c r="F113" s="3"/>
      <c r="G113" s="10"/>
      <c r="H113" s="215"/>
      <c r="I113" s="9"/>
      <c r="J113" s="10"/>
    </row>
    <row r="114" spans="1:10">
      <c r="A114" s="193"/>
      <c r="B114" s="665"/>
      <c r="C114" s="247"/>
      <c r="D114" s="657"/>
      <c r="E114" s="257"/>
      <c r="F114" s="3"/>
      <c r="G114" s="10"/>
      <c r="H114" s="215"/>
      <c r="I114" s="9"/>
      <c r="J114" s="10"/>
    </row>
    <row r="115" spans="1:10">
      <c r="A115" s="193"/>
      <c r="B115" s="665"/>
      <c r="C115" s="247"/>
      <c r="D115" s="657"/>
      <c r="E115" s="257"/>
      <c r="F115" s="3"/>
      <c r="G115" s="10"/>
      <c r="H115" s="215"/>
      <c r="I115" s="9"/>
      <c r="J115" s="10"/>
    </row>
    <row r="116" spans="1:10">
      <c r="A116" s="193"/>
      <c r="B116" s="214"/>
      <c r="C116" s="247"/>
      <c r="D116" s="657"/>
      <c r="E116" s="257"/>
      <c r="F116" s="3"/>
      <c r="G116" s="10"/>
      <c r="H116" s="215"/>
      <c r="I116" s="9"/>
      <c r="J116" s="10"/>
    </row>
    <row r="117" spans="1:10">
      <c r="A117" s="193"/>
      <c r="B117" s="214"/>
      <c r="C117" s="247"/>
      <c r="D117" s="657"/>
      <c r="E117" s="257"/>
      <c r="F117" s="3"/>
      <c r="G117" s="10"/>
      <c r="H117" s="215"/>
      <c r="I117" s="9"/>
      <c r="J117" s="10"/>
    </row>
    <row r="118" spans="1:10">
      <c r="A118" s="193"/>
      <c r="B118" s="214"/>
      <c r="C118" s="247"/>
      <c r="D118" s="657"/>
      <c r="E118" s="257"/>
      <c r="F118" s="3"/>
      <c r="G118" s="10"/>
      <c r="H118" s="215"/>
      <c r="I118" s="9"/>
      <c r="J118" s="10"/>
    </row>
    <row r="119" spans="1:10">
      <c r="A119" s="193"/>
      <c r="B119" s="214"/>
      <c r="C119" s="247"/>
      <c r="D119" s="657"/>
      <c r="E119" s="257"/>
      <c r="F119" s="3"/>
      <c r="G119" s="10"/>
      <c r="H119" s="215"/>
      <c r="I119" s="9"/>
      <c r="J119" s="10"/>
    </row>
    <row r="120" spans="1:10">
      <c r="A120" s="193"/>
      <c r="B120" s="214"/>
      <c r="C120" s="247"/>
      <c r="D120" s="657" t="s">
        <v>142</v>
      </c>
      <c r="E120" s="257" t="s">
        <v>48</v>
      </c>
      <c r="F120" s="3">
        <f>0.1*0.1*1.5*2</f>
        <v>3.0000000000000006E-2</v>
      </c>
      <c r="G120" s="69">
        <v>11101357</v>
      </c>
      <c r="H120" s="243">
        <v>1</v>
      </c>
      <c r="I120" s="69">
        <f>F120*G120*H120</f>
        <v>333040.71000000008</v>
      </c>
      <c r="J120" s="10"/>
    </row>
    <row r="121" spans="1:10">
      <c r="A121" s="193"/>
      <c r="B121" s="214"/>
      <c r="C121" s="247"/>
      <c r="D121" s="657"/>
      <c r="E121" s="258"/>
      <c r="F121" s="3"/>
      <c r="G121" s="69"/>
      <c r="H121" s="243"/>
      <c r="I121" s="69"/>
      <c r="J121" s="10"/>
    </row>
    <row r="122" spans="1:10" ht="17.25" customHeight="1">
      <c r="A122" s="193"/>
      <c r="B122" s="214"/>
      <c r="C122" s="247"/>
      <c r="D122" s="657" t="s">
        <v>141</v>
      </c>
      <c r="E122" s="257"/>
      <c r="F122" s="3"/>
      <c r="G122" s="10"/>
      <c r="H122" s="215"/>
      <c r="I122" s="9"/>
      <c r="J122" s="10"/>
    </row>
    <row r="123" spans="1:10">
      <c r="A123" s="193"/>
      <c r="B123" s="214"/>
      <c r="C123" s="247"/>
      <c r="D123" s="657"/>
      <c r="E123" s="257"/>
      <c r="F123" s="3"/>
      <c r="G123" s="10"/>
      <c r="H123" s="215"/>
      <c r="I123" s="9"/>
      <c r="J123" s="10"/>
    </row>
    <row r="124" spans="1:10" ht="17.25" customHeight="1">
      <c r="A124" s="193"/>
      <c r="B124" s="214"/>
      <c r="C124" s="247"/>
      <c r="D124" s="279"/>
      <c r="E124" s="258"/>
      <c r="F124" s="14"/>
      <c r="G124" s="69"/>
      <c r="H124" s="258"/>
      <c r="I124" s="69"/>
      <c r="J124" s="15"/>
    </row>
    <row r="125" spans="1:10">
      <c r="A125" s="193"/>
      <c r="B125" s="214"/>
      <c r="C125" s="13"/>
      <c r="D125" s="216" t="s">
        <v>105</v>
      </c>
      <c r="E125" s="257"/>
      <c r="F125" s="217"/>
      <c r="G125" s="218"/>
      <c r="H125" s="219"/>
      <c r="I125" s="220">
        <f>I132</f>
        <v>285000</v>
      </c>
      <c r="J125" s="221"/>
    </row>
    <row r="126" spans="1:10" ht="17.25" customHeight="1">
      <c r="A126" s="193"/>
      <c r="B126" s="214"/>
      <c r="C126" s="13"/>
      <c r="D126" s="256" t="s">
        <v>109</v>
      </c>
      <c r="E126" s="257"/>
      <c r="F126" s="217"/>
      <c r="G126" s="218"/>
      <c r="H126" s="219"/>
      <c r="I126" s="220"/>
      <c r="J126" s="221"/>
    </row>
    <row r="127" spans="1:10">
      <c r="A127" s="193"/>
      <c r="B127" s="214"/>
      <c r="C127" s="13"/>
      <c r="D127" s="248" t="s">
        <v>116</v>
      </c>
      <c r="E127" s="257"/>
      <c r="F127" s="217"/>
      <c r="G127" s="218"/>
      <c r="H127" s="219"/>
      <c r="I127" s="220"/>
      <c r="J127" s="221"/>
    </row>
    <row r="128" spans="1:10">
      <c r="A128" s="193"/>
      <c r="B128" s="214"/>
      <c r="C128" s="13"/>
      <c r="D128" s="585" t="s">
        <v>143</v>
      </c>
      <c r="E128" s="257"/>
      <c r="F128" s="217"/>
      <c r="G128" s="218"/>
      <c r="H128" s="219"/>
      <c r="I128" s="220"/>
      <c r="J128" s="221"/>
    </row>
    <row r="129" spans="1:10">
      <c r="A129" s="193"/>
      <c r="B129" s="214"/>
      <c r="C129" s="13"/>
      <c r="D129" s="585"/>
      <c r="E129" s="257"/>
      <c r="F129" s="217"/>
      <c r="G129" s="218"/>
      <c r="H129" s="219"/>
      <c r="I129" s="220"/>
      <c r="J129" s="221"/>
    </row>
    <row r="130" spans="1:10">
      <c r="A130" s="193"/>
      <c r="B130" s="214"/>
      <c r="C130" s="13"/>
      <c r="D130" s="585"/>
      <c r="E130" s="257"/>
      <c r="F130" s="217"/>
      <c r="G130" s="218"/>
      <c r="H130" s="219"/>
      <c r="I130" s="220"/>
      <c r="J130" s="221"/>
    </row>
    <row r="131" spans="1:10">
      <c r="A131" s="193"/>
      <c r="B131" s="214"/>
      <c r="C131" s="13"/>
      <c r="D131" s="585"/>
      <c r="E131" s="257"/>
      <c r="F131" s="217"/>
      <c r="G131" s="218"/>
      <c r="H131" s="219"/>
      <c r="I131" s="220"/>
      <c r="J131" s="221"/>
    </row>
    <row r="132" spans="1:10">
      <c r="A132" s="193"/>
      <c r="B132" s="214"/>
      <c r="C132" s="13"/>
      <c r="D132" s="250" t="s">
        <v>136</v>
      </c>
      <c r="E132" s="258" t="s">
        <v>12</v>
      </c>
      <c r="F132" s="249">
        <v>19</v>
      </c>
      <c r="G132" s="226">
        <v>15000</v>
      </c>
      <c r="H132" s="227">
        <v>1</v>
      </c>
      <c r="I132" s="226">
        <f>+H132*G132*F132</f>
        <v>285000</v>
      </c>
      <c r="J132" s="221"/>
    </row>
    <row r="133" spans="1:10">
      <c r="A133" s="193"/>
      <c r="B133" s="214"/>
      <c r="C133" s="13"/>
      <c r="D133" s="206"/>
      <c r="E133" s="257"/>
      <c r="F133" s="217"/>
      <c r="G133" s="218"/>
      <c r="H133" s="219"/>
      <c r="I133" s="184"/>
      <c r="J133" s="16"/>
    </row>
    <row r="134" spans="1:10">
      <c r="A134" s="193"/>
      <c r="B134" s="214"/>
      <c r="C134" s="13"/>
      <c r="D134" s="228" t="s">
        <v>107</v>
      </c>
      <c r="E134" s="201"/>
      <c r="F134" s="229"/>
      <c r="G134" s="230"/>
      <c r="H134" s="230"/>
      <c r="I134" s="231"/>
      <c r="J134" s="232">
        <f>SUM(I135:I159)</f>
        <v>186255360</v>
      </c>
    </row>
    <row r="135" spans="1:10" ht="17.25" customHeight="1">
      <c r="A135" s="193"/>
      <c r="B135" s="214"/>
      <c r="C135" s="13"/>
      <c r="D135" s="228" t="s">
        <v>108</v>
      </c>
      <c r="E135" s="204"/>
      <c r="F135" s="229"/>
      <c r="G135" s="230"/>
      <c r="H135" s="230"/>
      <c r="I135" s="231"/>
      <c r="J135" s="230"/>
    </row>
    <row r="136" spans="1:10">
      <c r="A136" s="193"/>
      <c r="B136" s="214"/>
      <c r="C136" s="13"/>
      <c r="D136" s="203" t="s">
        <v>109</v>
      </c>
      <c r="E136" s="204"/>
      <c r="F136" s="229"/>
      <c r="G136" s="230"/>
      <c r="H136" s="230"/>
      <c r="I136" s="231"/>
      <c r="J136" s="230"/>
    </row>
    <row r="137" spans="1:10">
      <c r="A137" s="193"/>
      <c r="B137" s="214"/>
      <c r="C137" s="13"/>
      <c r="D137" s="683" t="s">
        <v>117</v>
      </c>
      <c r="E137" s="204"/>
      <c r="F137" s="229"/>
      <c r="G137" s="230"/>
      <c r="H137" s="230"/>
      <c r="I137" s="231"/>
      <c r="J137" s="230"/>
    </row>
    <row r="138" spans="1:10">
      <c r="A138" s="193"/>
      <c r="B138" s="214"/>
      <c r="C138" s="13"/>
      <c r="D138" s="683"/>
      <c r="E138" s="204"/>
      <c r="F138" s="229"/>
      <c r="G138" s="230"/>
      <c r="H138" s="230"/>
      <c r="I138" s="231"/>
      <c r="J138" s="230"/>
    </row>
    <row r="139" spans="1:10">
      <c r="A139" s="193"/>
      <c r="B139" s="214"/>
      <c r="C139" s="13"/>
      <c r="D139" s="683"/>
      <c r="E139" s="204"/>
      <c r="F139" s="229"/>
      <c r="G139" s="230"/>
      <c r="H139" s="230"/>
      <c r="I139" s="231"/>
      <c r="J139" s="230"/>
    </row>
    <row r="140" spans="1:10">
      <c r="A140" s="193"/>
      <c r="B140" s="214"/>
      <c r="C140" s="13"/>
      <c r="D140" s="683"/>
      <c r="E140" s="204"/>
      <c r="F140" s="229"/>
      <c r="G140" s="230"/>
      <c r="H140" s="230"/>
      <c r="I140" s="231"/>
      <c r="J140" s="230"/>
    </row>
    <row r="141" spans="1:10">
      <c r="A141" s="193"/>
      <c r="B141" s="214"/>
      <c r="C141" s="13"/>
      <c r="D141" s="683"/>
      <c r="E141" s="204"/>
      <c r="F141" s="229"/>
      <c r="G141" s="230"/>
      <c r="H141" s="230"/>
      <c r="I141" s="231"/>
      <c r="J141" s="230"/>
    </row>
    <row r="142" spans="1:10">
      <c r="A142" s="193"/>
      <c r="B142" s="214"/>
      <c r="C142" s="13"/>
      <c r="D142" s="683"/>
      <c r="E142" s="204"/>
      <c r="F142" s="229"/>
      <c r="G142" s="230"/>
      <c r="H142" s="230"/>
      <c r="I142" s="231"/>
      <c r="J142" s="230"/>
    </row>
    <row r="143" spans="1:10">
      <c r="A143" s="193"/>
      <c r="B143" s="214"/>
      <c r="C143" s="13"/>
      <c r="D143" s="683"/>
      <c r="E143" s="204"/>
      <c r="F143" s="229"/>
      <c r="G143" s="230"/>
      <c r="H143" s="230"/>
      <c r="I143" s="231"/>
      <c r="J143" s="230"/>
    </row>
    <row r="144" spans="1:10">
      <c r="A144" s="193"/>
      <c r="B144" s="214"/>
      <c r="C144" s="13"/>
      <c r="D144" s="661" t="s">
        <v>144</v>
      </c>
      <c r="E144" s="201" t="s">
        <v>17</v>
      </c>
      <c r="F144" s="204">
        <f>30*12*2</f>
        <v>720</v>
      </c>
      <c r="G144" s="199">
        <v>13438</v>
      </c>
      <c r="H144" s="198">
        <v>1</v>
      </c>
      <c r="I144" s="234">
        <f>H144*G144*F144</f>
        <v>9675360</v>
      </c>
      <c r="J144" s="230"/>
    </row>
    <row r="145" spans="1:10">
      <c r="A145" s="193"/>
      <c r="B145" s="214"/>
      <c r="C145" s="13"/>
      <c r="D145" s="661"/>
      <c r="E145" s="201"/>
      <c r="F145" s="204"/>
      <c r="G145" s="199"/>
      <c r="H145" s="198"/>
      <c r="I145" s="234"/>
      <c r="J145" s="230"/>
    </row>
    <row r="146" spans="1:10">
      <c r="A146" s="193"/>
      <c r="B146" s="214"/>
      <c r="C146" s="13"/>
      <c r="D146" s="661"/>
      <c r="E146" s="201"/>
      <c r="F146" s="204"/>
      <c r="G146" s="199"/>
      <c r="H146" s="198"/>
      <c r="I146" s="234"/>
      <c r="J146" s="230"/>
    </row>
    <row r="147" spans="1:10">
      <c r="A147" s="193"/>
      <c r="B147" s="214"/>
      <c r="C147" s="13"/>
      <c r="D147" s="228" t="s">
        <v>18</v>
      </c>
      <c r="E147" s="204"/>
      <c r="F147" s="229"/>
      <c r="G147" s="230"/>
      <c r="H147" s="230"/>
      <c r="I147" s="231"/>
      <c r="J147" s="230"/>
    </row>
    <row r="148" spans="1:10">
      <c r="A148" s="193"/>
      <c r="B148" s="214"/>
      <c r="C148" s="13"/>
      <c r="D148" s="203" t="s">
        <v>109</v>
      </c>
      <c r="E148" s="204"/>
      <c r="F148" s="229"/>
      <c r="G148" s="230"/>
      <c r="H148" s="230"/>
      <c r="I148" s="231"/>
      <c r="J148" s="230"/>
    </row>
    <row r="149" spans="1:10">
      <c r="A149" s="193"/>
      <c r="B149" s="214"/>
      <c r="C149" s="13"/>
      <c r="D149" s="663" t="s">
        <v>114</v>
      </c>
      <c r="E149" s="204"/>
      <c r="F149" s="229"/>
      <c r="G149" s="230"/>
      <c r="H149" s="230"/>
      <c r="I149" s="231"/>
      <c r="J149" s="230"/>
    </row>
    <row r="150" spans="1:10">
      <c r="A150" s="193"/>
      <c r="B150" s="214"/>
      <c r="C150" s="13"/>
      <c r="D150" s="663"/>
      <c r="E150" s="204"/>
      <c r="F150" s="229"/>
      <c r="G150" s="230"/>
      <c r="H150" s="230"/>
      <c r="I150" s="231"/>
      <c r="J150" s="230"/>
    </row>
    <row r="151" spans="1:10">
      <c r="A151" s="193"/>
      <c r="B151" s="214"/>
      <c r="C151" s="13"/>
      <c r="D151" s="663"/>
      <c r="E151" s="204"/>
      <c r="F151" s="229"/>
      <c r="G151" s="230"/>
      <c r="H151" s="230"/>
      <c r="I151" s="231"/>
      <c r="J151" s="230"/>
    </row>
    <row r="152" spans="1:10">
      <c r="A152" s="193"/>
      <c r="B152" s="214"/>
      <c r="C152" s="13"/>
      <c r="D152" s="663"/>
      <c r="E152" s="204"/>
      <c r="F152" s="229"/>
      <c r="G152" s="230"/>
      <c r="H152" s="230"/>
      <c r="I152" s="231"/>
      <c r="J152" s="230"/>
    </row>
    <row r="153" spans="1:10" ht="17.25" customHeight="1">
      <c r="A153" s="193"/>
      <c r="B153" s="214"/>
      <c r="C153" s="13"/>
      <c r="D153" s="663" t="s">
        <v>118</v>
      </c>
      <c r="E153" s="204"/>
      <c r="F153" s="229"/>
      <c r="G153" s="230"/>
      <c r="H153" s="230"/>
      <c r="I153" s="231"/>
      <c r="J153" s="230"/>
    </row>
    <row r="154" spans="1:10" ht="17.25" customHeight="1">
      <c r="A154" s="193"/>
      <c r="B154" s="214"/>
      <c r="C154" s="13"/>
      <c r="D154" s="663"/>
      <c r="E154" s="204"/>
      <c r="F154" s="229"/>
      <c r="G154" s="230"/>
      <c r="H154" s="230"/>
      <c r="I154" s="231"/>
      <c r="J154" s="230"/>
    </row>
    <row r="155" spans="1:10" ht="17.25" customHeight="1">
      <c r="A155" s="193"/>
      <c r="B155" s="214"/>
      <c r="C155" s="13"/>
      <c r="D155" s="663"/>
      <c r="E155" s="204"/>
      <c r="F155" s="229"/>
      <c r="G155" s="230"/>
      <c r="H155" s="230"/>
      <c r="I155" s="231"/>
      <c r="J155" s="230"/>
    </row>
    <row r="156" spans="1:10" ht="17.25" customHeight="1">
      <c r="A156" s="193"/>
      <c r="B156" s="214"/>
      <c r="C156" s="13"/>
      <c r="D156" s="663"/>
      <c r="E156" s="204"/>
      <c r="F156" s="229"/>
      <c r="G156" s="230"/>
      <c r="H156" s="230"/>
      <c r="I156" s="231"/>
      <c r="J156" s="230"/>
    </row>
    <row r="157" spans="1:10" ht="17.25" customHeight="1">
      <c r="A157" s="193"/>
      <c r="B157" s="214"/>
      <c r="C157" s="13"/>
      <c r="D157" s="663"/>
      <c r="E157" s="204"/>
      <c r="F157" s="229"/>
      <c r="G157" s="230"/>
      <c r="H157" s="230"/>
      <c r="I157" s="231"/>
      <c r="J157" s="230"/>
    </row>
    <row r="158" spans="1:10">
      <c r="A158" s="193"/>
      <c r="B158" s="214"/>
      <c r="C158" s="13"/>
      <c r="D158" s="663"/>
      <c r="E158" s="204"/>
      <c r="F158" s="229"/>
      <c r="G158" s="230"/>
      <c r="H158" s="230"/>
      <c r="I158" s="231"/>
      <c r="J158" s="230"/>
    </row>
    <row r="159" spans="1:10">
      <c r="A159" s="193"/>
      <c r="B159" s="214"/>
      <c r="C159" s="13"/>
      <c r="D159" s="235" t="s">
        <v>145</v>
      </c>
      <c r="E159" s="236" t="s">
        <v>12</v>
      </c>
      <c r="F159" s="237">
        <f>F79</f>
        <v>545</v>
      </c>
      <c r="G159" s="238">
        <v>324000</v>
      </c>
      <c r="H159" s="239">
        <v>1</v>
      </c>
      <c r="I159" s="234">
        <f>H159*G159*F159</f>
        <v>176580000</v>
      </c>
      <c r="J159" s="230"/>
    </row>
    <row r="160" spans="1:10">
      <c r="A160" s="193"/>
      <c r="B160" s="214"/>
      <c r="C160" s="13"/>
      <c r="D160" s="235"/>
      <c r="E160" s="236"/>
      <c r="F160" s="237"/>
      <c r="G160" s="238"/>
      <c r="H160" s="239"/>
      <c r="I160" s="234"/>
      <c r="J160" s="230"/>
    </row>
    <row r="161" spans="1:10">
      <c r="A161" s="193"/>
      <c r="B161" s="214"/>
      <c r="C161" s="13"/>
      <c r="D161" s="230" t="s">
        <v>100</v>
      </c>
      <c r="E161" s="204"/>
      <c r="F161" s="240"/>
      <c r="G161" s="241"/>
      <c r="H161" s="267"/>
      <c r="I161" s="241"/>
      <c r="J161" s="242"/>
    </row>
    <row r="162" spans="1:10">
      <c r="A162" s="193"/>
      <c r="B162" s="214"/>
      <c r="C162" s="13"/>
      <c r="D162" s="656" t="s">
        <v>98</v>
      </c>
      <c r="E162" s="204"/>
      <c r="F162" s="658" t="s">
        <v>111</v>
      </c>
      <c r="G162" s="658"/>
      <c r="H162" s="658"/>
      <c r="I162" s="658"/>
      <c r="J162" s="658"/>
    </row>
    <row r="163" spans="1:10">
      <c r="A163" s="193"/>
      <c r="B163" s="214"/>
      <c r="C163" s="13"/>
      <c r="D163" s="656"/>
      <c r="E163" s="204"/>
      <c r="F163" s="658"/>
      <c r="G163" s="658"/>
      <c r="H163" s="658"/>
      <c r="I163" s="658"/>
      <c r="J163" s="658"/>
    </row>
    <row r="164" spans="1:10">
      <c r="A164" s="659" t="s">
        <v>120</v>
      </c>
      <c r="B164" s="659"/>
      <c r="C164" s="659"/>
      <c r="D164" s="659"/>
      <c r="E164" s="659"/>
      <c r="F164" s="659"/>
      <c r="G164" s="659"/>
      <c r="H164" s="659"/>
      <c r="I164" s="659"/>
      <c r="J164" s="259">
        <f>J77+J108+J134</f>
        <v>547118400.71000004</v>
      </c>
    </row>
    <row r="165" spans="1:10">
      <c r="A165" s="299"/>
      <c r="B165" s="299"/>
      <c r="C165" s="299"/>
      <c r="D165" s="299"/>
      <c r="E165" s="299"/>
      <c r="F165" s="299"/>
      <c r="G165" s="299"/>
      <c r="H165" s="299"/>
      <c r="I165" s="299"/>
      <c r="J165" s="300"/>
    </row>
    <row r="166" spans="1:10">
      <c r="A166" s="301"/>
      <c r="B166" s="302"/>
      <c r="C166" s="303"/>
      <c r="D166" s="304"/>
      <c r="E166" s="305"/>
      <c r="F166" s="282"/>
      <c r="G166" s="282"/>
      <c r="H166" s="282"/>
      <c r="I166" s="282"/>
      <c r="J166" s="282"/>
    </row>
    <row r="167" spans="1:10" ht="17.25" customHeight="1">
      <c r="A167" s="185">
        <v>3</v>
      </c>
      <c r="B167" s="664" t="s">
        <v>180</v>
      </c>
      <c r="C167" s="671" t="s">
        <v>189</v>
      </c>
      <c r="D167" s="186" t="s">
        <v>11</v>
      </c>
      <c r="E167" s="7"/>
      <c r="F167" s="187"/>
      <c r="G167" s="188"/>
      <c r="H167" s="189"/>
      <c r="I167" s="188"/>
      <c r="J167" s="190">
        <f>SUM(I170:I197)</f>
        <v>1269119999.9999998</v>
      </c>
    </row>
    <row r="168" spans="1:10">
      <c r="A168" s="191"/>
      <c r="B168" s="665"/>
      <c r="C168" s="672"/>
      <c r="D168" s="6" t="s">
        <v>148</v>
      </c>
      <c r="E168" s="3" t="s">
        <v>12</v>
      </c>
      <c r="F168" s="294">
        <v>2118.1999999999998</v>
      </c>
      <c r="G168" s="10"/>
      <c r="H168" s="192"/>
      <c r="I168" s="10"/>
      <c r="J168" s="10"/>
    </row>
    <row r="169" spans="1:10">
      <c r="A169" s="193"/>
      <c r="B169" s="665"/>
      <c r="C169" s="672"/>
      <c r="D169" s="11" t="s">
        <v>13</v>
      </c>
      <c r="E169" s="3" t="s">
        <v>12</v>
      </c>
      <c r="F169" s="294">
        <v>2118.1999999999998</v>
      </c>
      <c r="G169" s="10"/>
      <c r="H169" s="194"/>
      <c r="I169" s="10"/>
      <c r="J169" s="9"/>
    </row>
    <row r="170" spans="1:10">
      <c r="A170" s="193"/>
      <c r="B170" s="665"/>
      <c r="C170" s="672"/>
      <c r="D170" s="11" t="s">
        <v>14</v>
      </c>
      <c r="E170" s="3" t="s">
        <v>12</v>
      </c>
      <c r="F170" s="195">
        <f>SUM(F168-F169)</f>
        <v>0</v>
      </c>
      <c r="G170" s="10"/>
      <c r="H170" s="194"/>
      <c r="I170" s="10"/>
      <c r="J170" s="10"/>
    </row>
    <row r="171" spans="1:10">
      <c r="A171" s="193"/>
      <c r="B171" s="665"/>
      <c r="C171" s="672"/>
      <c r="D171" s="6" t="s">
        <v>125</v>
      </c>
      <c r="E171" s="1" t="s">
        <v>103</v>
      </c>
      <c r="F171" s="289">
        <f>F169/F168*100</f>
        <v>100</v>
      </c>
      <c r="G171" s="10"/>
      <c r="H171" s="194"/>
      <c r="I171" s="10"/>
      <c r="J171" s="10"/>
    </row>
    <row r="172" spans="1:10">
      <c r="A172" s="193"/>
      <c r="B172" s="665"/>
      <c r="C172" s="672"/>
      <c r="D172" s="6"/>
      <c r="E172" s="1"/>
      <c r="F172" s="295"/>
      <c r="G172" s="10"/>
      <c r="H172" s="194"/>
      <c r="I172" s="10"/>
      <c r="J172" s="296"/>
    </row>
    <row r="173" spans="1:10">
      <c r="A173" s="193"/>
      <c r="B173" s="665"/>
      <c r="C173" s="332"/>
      <c r="D173" s="6" t="s">
        <v>176</v>
      </c>
      <c r="E173" s="3" t="s">
        <v>12</v>
      </c>
      <c r="F173" s="294">
        <v>198.2</v>
      </c>
      <c r="G173" s="673" t="s">
        <v>174</v>
      </c>
      <c r="H173" s="674"/>
      <c r="I173" s="674"/>
      <c r="J173" s="675"/>
    </row>
    <row r="174" spans="1:10">
      <c r="A174" s="193"/>
      <c r="B174" s="665"/>
      <c r="C174" s="666" t="s">
        <v>146</v>
      </c>
      <c r="D174" s="682" t="s">
        <v>181</v>
      </c>
      <c r="E174" s="1"/>
      <c r="F174" s="295"/>
      <c r="G174" s="676"/>
      <c r="H174" s="677"/>
      <c r="I174" s="677"/>
      <c r="J174" s="678"/>
    </row>
    <row r="175" spans="1:10">
      <c r="A175" s="193"/>
      <c r="B175" s="665"/>
      <c r="C175" s="666"/>
      <c r="D175" s="682"/>
      <c r="E175" s="1"/>
      <c r="F175" s="295"/>
      <c r="G175" s="679"/>
      <c r="H175" s="680"/>
      <c r="I175" s="680"/>
      <c r="J175" s="681"/>
    </row>
    <row r="176" spans="1:10">
      <c r="A176" s="193"/>
      <c r="B176" s="665"/>
      <c r="C176" s="332"/>
      <c r="D176" s="6"/>
      <c r="E176" s="1"/>
      <c r="F176" s="295"/>
      <c r="G176" s="10"/>
      <c r="H176" s="194"/>
      <c r="I176" s="10"/>
      <c r="J176" s="296"/>
    </row>
    <row r="177" spans="1:10">
      <c r="A177" s="193"/>
      <c r="B177" s="665"/>
      <c r="C177" s="670" t="s">
        <v>182</v>
      </c>
      <c r="D177" s="200" t="s">
        <v>175</v>
      </c>
      <c r="E177" s="196"/>
      <c r="F177" s="207"/>
      <c r="G177" s="208"/>
      <c r="H177" s="198"/>
      <c r="I177" s="208"/>
      <c r="J177" s="209"/>
    </row>
    <row r="178" spans="1:10">
      <c r="A178" s="193"/>
      <c r="B178" s="665"/>
      <c r="C178" s="670"/>
      <c r="D178" s="311" t="s">
        <v>104</v>
      </c>
      <c r="E178" s="204"/>
      <c r="F178" s="204"/>
      <c r="G178" s="199"/>
      <c r="H178" s="198"/>
      <c r="I178" s="199"/>
      <c r="J178" s="210"/>
    </row>
    <row r="179" spans="1:10">
      <c r="A179" s="193"/>
      <c r="B179" s="665"/>
      <c r="C179" s="670"/>
      <c r="D179" s="667" t="s">
        <v>149</v>
      </c>
      <c r="E179" s="204"/>
      <c r="F179" s="202"/>
      <c r="G179" s="205"/>
      <c r="H179" s="205"/>
      <c r="I179" s="205"/>
      <c r="J179" s="205"/>
    </row>
    <row r="180" spans="1:10">
      <c r="A180" s="193"/>
      <c r="B180" s="665"/>
      <c r="C180" s="670"/>
      <c r="D180" s="667"/>
      <c r="E180" s="204"/>
      <c r="F180" s="202"/>
      <c r="G180" s="205"/>
      <c r="H180" s="205"/>
      <c r="I180" s="205"/>
      <c r="J180" s="205"/>
    </row>
    <row r="181" spans="1:10">
      <c r="A181" s="193"/>
      <c r="B181" s="665"/>
      <c r="C181" s="670"/>
      <c r="D181" s="667"/>
      <c r="E181" s="204"/>
      <c r="F181" s="202"/>
      <c r="G181" s="205"/>
      <c r="H181" s="205"/>
      <c r="I181" s="205"/>
      <c r="J181" s="205"/>
    </row>
    <row r="182" spans="1:10" ht="17.25" customHeight="1">
      <c r="A182" s="193"/>
      <c r="B182" s="665"/>
      <c r="C182" s="670"/>
      <c r="D182" s="667"/>
      <c r="E182" s="212"/>
      <c r="F182" s="204"/>
      <c r="G182" s="212"/>
      <c r="H182" s="212"/>
      <c r="I182" s="213"/>
      <c r="J182" s="212"/>
    </row>
    <row r="183" spans="1:10">
      <c r="A183" s="193"/>
      <c r="B183" s="665"/>
      <c r="C183" s="272"/>
      <c r="D183" s="667"/>
      <c r="E183" s="212"/>
      <c r="F183" s="204"/>
      <c r="G183" s="212"/>
      <c r="H183" s="212"/>
      <c r="I183" s="213"/>
      <c r="J183" s="212"/>
    </row>
    <row r="184" spans="1:10" ht="17.25" customHeight="1">
      <c r="A184" s="193"/>
      <c r="B184" s="665"/>
      <c r="C184" s="272"/>
      <c r="D184" s="667"/>
      <c r="E184" s="204"/>
      <c r="F184" s="204"/>
      <c r="G184" s="199"/>
      <c r="H184" s="198"/>
      <c r="I184" s="199"/>
      <c r="J184" s="210"/>
    </row>
    <row r="185" spans="1:10">
      <c r="A185" s="193"/>
      <c r="B185" s="665"/>
      <c r="C185" s="272"/>
      <c r="D185" s="667"/>
      <c r="E185" s="204"/>
      <c r="F185" s="204"/>
      <c r="G185" s="199"/>
      <c r="H185" s="198"/>
      <c r="I185" s="199"/>
      <c r="J185" s="210"/>
    </row>
    <row r="186" spans="1:10">
      <c r="A186" s="193"/>
      <c r="B186" s="665"/>
      <c r="C186" s="272"/>
      <c r="D186" s="667"/>
      <c r="E186" s="204"/>
      <c r="F186" s="204"/>
      <c r="G186" s="199"/>
      <c r="H186" s="198"/>
      <c r="I186" s="199"/>
      <c r="J186" s="210"/>
    </row>
    <row r="187" spans="1:10">
      <c r="A187" s="193"/>
      <c r="B187" s="665"/>
      <c r="D187" s="667"/>
      <c r="E187" s="204"/>
      <c r="F187" s="204"/>
      <c r="G187" s="199"/>
      <c r="H187" s="198"/>
      <c r="I187" s="199"/>
      <c r="J187" s="210"/>
    </row>
    <row r="188" spans="1:10">
      <c r="A188" s="193"/>
      <c r="B188" s="665"/>
      <c r="D188" s="667"/>
      <c r="E188" s="204"/>
      <c r="F188" s="204"/>
      <c r="G188" s="199"/>
      <c r="H188" s="198"/>
      <c r="I188" s="199"/>
      <c r="J188" s="210"/>
    </row>
    <row r="189" spans="1:10">
      <c r="A189" s="193"/>
      <c r="B189" s="665"/>
      <c r="C189" s="272"/>
      <c r="D189" s="667"/>
      <c r="E189" s="204"/>
      <c r="F189" s="204"/>
      <c r="G189" s="199"/>
      <c r="H189" s="198"/>
      <c r="I189" s="199"/>
      <c r="J189" s="210"/>
    </row>
    <row r="190" spans="1:10">
      <c r="A190" s="193"/>
      <c r="B190" s="665"/>
      <c r="C190" s="272"/>
      <c r="D190" s="667"/>
      <c r="E190" s="204"/>
      <c r="F190" s="204"/>
      <c r="G190" s="199"/>
      <c r="H190" s="198"/>
      <c r="I190" s="199"/>
      <c r="J190" s="210"/>
    </row>
    <row r="191" spans="1:10">
      <c r="A191" s="193"/>
      <c r="B191" s="665"/>
      <c r="C191" s="272"/>
      <c r="D191" s="667"/>
      <c r="E191" s="204"/>
      <c r="F191" s="204"/>
      <c r="G191" s="199"/>
      <c r="H191" s="198"/>
      <c r="I191" s="199"/>
      <c r="J191" s="210"/>
    </row>
    <row r="192" spans="1:10">
      <c r="A192" s="193"/>
      <c r="B192" s="665"/>
      <c r="C192" s="272"/>
      <c r="D192" s="667"/>
      <c r="E192" s="204"/>
      <c r="F192" s="204"/>
      <c r="G192" s="199"/>
      <c r="H192" s="198"/>
      <c r="I192" s="199"/>
      <c r="J192" s="210"/>
    </row>
    <row r="193" spans="1:10">
      <c r="A193" s="193"/>
      <c r="B193" s="665"/>
      <c r="C193" s="272"/>
      <c r="D193" s="667"/>
      <c r="E193" s="204"/>
      <c r="F193" s="204"/>
      <c r="G193" s="199"/>
      <c r="H193" s="198"/>
      <c r="I193" s="199"/>
      <c r="J193" s="210"/>
    </row>
    <row r="194" spans="1:10">
      <c r="A194" s="193"/>
      <c r="B194" s="665"/>
      <c r="C194" s="272"/>
      <c r="D194" s="667"/>
      <c r="E194" s="204"/>
      <c r="F194" s="204"/>
      <c r="G194" s="199"/>
      <c r="H194" s="198"/>
      <c r="I194" s="199"/>
      <c r="J194" s="210"/>
    </row>
    <row r="195" spans="1:10">
      <c r="A195" s="193"/>
      <c r="B195" s="665"/>
      <c r="C195" s="272"/>
      <c r="D195" s="667"/>
      <c r="E195" s="204"/>
      <c r="F195" s="204"/>
      <c r="G195" s="199"/>
      <c r="H195" s="198"/>
      <c r="I195" s="199"/>
      <c r="J195" s="210"/>
    </row>
    <row r="196" spans="1:10">
      <c r="A196" s="193"/>
      <c r="B196" s="665"/>
      <c r="C196" s="272"/>
      <c r="D196" s="322" t="s">
        <v>150</v>
      </c>
      <c r="E196" s="201" t="s">
        <v>12</v>
      </c>
      <c r="F196" s="204">
        <f>F169-F173</f>
        <v>1919.9999999999998</v>
      </c>
      <c r="G196" s="208">
        <v>661000</v>
      </c>
      <c r="H196" s="198">
        <v>1</v>
      </c>
      <c r="I196" s="208">
        <f>F196*G196*H196</f>
        <v>1269119999.9999998</v>
      </c>
      <c r="J196" s="266"/>
    </row>
    <row r="197" spans="1:10" ht="17.25" customHeight="1">
      <c r="A197" s="193"/>
      <c r="B197" s="665"/>
      <c r="C197" s="247"/>
      <c r="D197" s="663" t="s">
        <v>134</v>
      </c>
      <c r="E197" s="201"/>
      <c r="F197" s="264"/>
      <c r="G197" s="201"/>
      <c r="H197" s="201"/>
      <c r="I197" s="265"/>
      <c r="J197" s="266"/>
    </row>
    <row r="198" spans="1:10">
      <c r="A198" s="193"/>
      <c r="B198" s="283"/>
      <c r="C198" s="247"/>
      <c r="D198" s="663"/>
      <c r="E198" s="201"/>
      <c r="F198" s="264"/>
      <c r="G198" s="201"/>
      <c r="H198" s="201"/>
      <c r="I198" s="265"/>
      <c r="J198" s="273"/>
    </row>
    <row r="199" spans="1:10">
      <c r="A199" s="193"/>
      <c r="B199" s="283"/>
      <c r="C199" s="247"/>
      <c r="D199" s="281"/>
      <c r="E199" s="201"/>
      <c r="F199" s="264"/>
      <c r="G199" s="201"/>
      <c r="H199" s="201"/>
      <c r="I199" s="265"/>
      <c r="J199" s="273"/>
    </row>
    <row r="200" spans="1:10">
      <c r="A200" s="193"/>
      <c r="B200" s="214"/>
      <c r="C200" s="247"/>
      <c r="D200" s="6" t="s">
        <v>15</v>
      </c>
      <c r="E200" s="257"/>
      <c r="F200" s="3"/>
      <c r="G200" s="10"/>
      <c r="H200" s="194"/>
      <c r="I200" s="10"/>
      <c r="J200" s="9">
        <f>I201+I216</f>
        <v>193700584</v>
      </c>
    </row>
    <row r="201" spans="1:10">
      <c r="A201" s="193"/>
      <c r="B201" s="214"/>
      <c r="C201" s="247"/>
      <c r="D201" s="6" t="s">
        <v>16</v>
      </c>
      <c r="E201" s="257"/>
      <c r="F201" s="3"/>
      <c r="G201" s="10"/>
      <c r="H201" s="215"/>
      <c r="I201" s="9">
        <f>I212</f>
        <v>138246584</v>
      </c>
      <c r="J201" s="10"/>
    </row>
    <row r="202" spans="1:10">
      <c r="A202" s="193"/>
      <c r="B202" s="214"/>
      <c r="C202" s="247"/>
      <c r="D202" s="253" t="s">
        <v>104</v>
      </c>
      <c r="E202" s="257"/>
      <c r="F202" s="3"/>
      <c r="G202" s="10"/>
      <c r="H202" s="215"/>
      <c r="I202" s="9"/>
      <c r="J202" s="10"/>
    </row>
    <row r="203" spans="1:10">
      <c r="A203" s="193"/>
      <c r="B203" s="214"/>
      <c r="C203" s="247"/>
      <c r="D203" s="657" t="s">
        <v>151</v>
      </c>
      <c r="E203" s="257"/>
      <c r="F203" s="3"/>
      <c r="G203" s="10"/>
      <c r="H203" s="215"/>
      <c r="I203" s="9"/>
      <c r="J203" s="10"/>
    </row>
    <row r="204" spans="1:10">
      <c r="A204" s="193"/>
      <c r="B204" s="214"/>
      <c r="C204" s="247"/>
      <c r="D204" s="657"/>
      <c r="E204" s="257"/>
      <c r="F204" s="3"/>
      <c r="G204" s="10"/>
      <c r="H204" s="215"/>
      <c r="I204" s="9"/>
      <c r="J204" s="10"/>
    </row>
    <row r="205" spans="1:10">
      <c r="A205" s="193"/>
      <c r="B205" s="214"/>
      <c r="C205" s="247"/>
      <c r="D205" s="657"/>
      <c r="E205" s="257"/>
      <c r="F205" s="3"/>
      <c r="G205" s="10"/>
      <c r="H205" s="215"/>
      <c r="I205" s="9"/>
      <c r="J205" s="10"/>
    </row>
    <row r="206" spans="1:10">
      <c r="A206" s="193"/>
      <c r="B206" s="214"/>
      <c r="C206" s="247"/>
      <c r="D206" s="657"/>
      <c r="E206" s="257"/>
      <c r="F206" s="3"/>
      <c r="G206" s="10"/>
      <c r="H206" s="215"/>
      <c r="I206" s="9"/>
      <c r="J206" s="10"/>
    </row>
    <row r="207" spans="1:10">
      <c r="A207" s="193"/>
      <c r="B207" s="214"/>
      <c r="C207" s="247"/>
      <c r="D207" s="657"/>
      <c r="E207" s="257"/>
      <c r="F207" s="3"/>
      <c r="G207" s="10"/>
      <c r="H207" s="215"/>
      <c r="I207" s="9"/>
      <c r="J207" s="10"/>
    </row>
    <row r="208" spans="1:10">
      <c r="A208" s="193"/>
      <c r="B208" s="214"/>
      <c r="C208" s="247"/>
      <c r="D208" s="657"/>
      <c r="E208" s="257"/>
      <c r="F208" s="3"/>
      <c r="G208" s="10"/>
      <c r="H208" s="215"/>
      <c r="I208" s="9"/>
      <c r="J208" s="10"/>
    </row>
    <row r="209" spans="1:10">
      <c r="A209" s="193"/>
      <c r="B209" s="214"/>
      <c r="C209" s="247"/>
      <c r="D209" s="657"/>
      <c r="E209" s="257"/>
      <c r="F209" s="3"/>
      <c r="G209" s="10"/>
      <c r="H209" s="215"/>
      <c r="I209" s="9"/>
      <c r="J209" s="10"/>
    </row>
    <row r="210" spans="1:10">
      <c r="A210" s="193"/>
      <c r="B210" s="214"/>
      <c r="C210" s="247"/>
      <c r="D210" s="657"/>
      <c r="E210" s="257"/>
      <c r="F210" s="3"/>
      <c r="G210" s="10"/>
      <c r="H210" s="215"/>
      <c r="I210" s="9"/>
      <c r="J210" s="10"/>
    </row>
    <row r="211" spans="1:10">
      <c r="A211" s="193"/>
      <c r="B211" s="214"/>
      <c r="C211" s="247"/>
      <c r="D211" s="657"/>
      <c r="E211" s="257"/>
      <c r="F211" s="3"/>
      <c r="G211" s="10"/>
      <c r="H211" s="215"/>
      <c r="I211" s="9"/>
      <c r="J211" s="10"/>
    </row>
    <row r="212" spans="1:10">
      <c r="A212" s="193"/>
      <c r="B212" s="214"/>
      <c r="C212" s="247"/>
      <c r="D212" s="313" t="s">
        <v>152</v>
      </c>
      <c r="E212" s="258" t="s">
        <v>102</v>
      </c>
      <c r="F212" s="3">
        <f>34*4</f>
        <v>136</v>
      </c>
      <c r="G212" s="208">
        <v>1016519</v>
      </c>
      <c r="H212" s="198">
        <v>1</v>
      </c>
      <c r="I212" s="208">
        <f>F212*G212*H212</f>
        <v>138246584</v>
      </c>
      <c r="J212" s="10"/>
    </row>
    <row r="213" spans="1:10">
      <c r="A213" s="193"/>
      <c r="B213" s="214"/>
      <c r="C213" s="247"/>
      <c r="D213" s="657" t="s">
        <v>153</v>
      </c>
      <c r="E213" s="258"/>
      <c r="F213" s="3"/>
      <c r="G213" s="10"/>
      <c r="H213" s="215"/>
      <c r="I213" s="9"/>
      <c r="J213" s="10"/>
    </row>
    <row r="214" spans="1:10">
      <c r="A214" s="193"/>
      <c r="B214" s="214"/>
      <c r="C214" s="247"/>
      <c r="D214" s="657"/>
      <c r="E214" s="258"/>
      <c r="F214" s="3"/>
      <c r="G214" s="10"/>
      <c r="H214" s="215"/>
      <c r="I214" s="9"/>
      <c r="J214" s="10"/>
    </row>
    <row r="215" spans="1:10">
      <c r="A215" s="193"/>
      <c r="B215" s="214"/>
      <c r="C215" s="13"/>
      <c r="D215" s="254"/>
      <c r="E215" s="257"/>
      <c r="F215" s="217"/>
      <c r="G215" s="218"/>
      <c r="H215" s="219"/>
      <c r="I215" s="220"/>
      <c r="J215" s="221"/>
    </row>
    <row r="216" spans="1:10">
      <c r="A216" s="193"/>
      <c r="B216" s="214"/>
      <c r="C216" s="13"/>
      <c r="D216" s="216" t="s">
        <v>105</v>
      </c>
      <c r="E216" s="257"/>
      <c r="F216" s="217"/>
      <c r="G216" s="218"/>
      <c r="H216" s="219"/>
      <c r="I216" s="220">
        <f>SUM(I225:I229)</f>
        <v>55454000</v>
      </c>
      <c r="J216" s="221"/>
    </row>
    <row r="217" spans="1:10">
      <c r="A217" s="193"/>
      <c r="B217" s="214"/>
      <c r="C217" s="13"/>
      <c r="D217" s="256" t="s">
        <v>104</v>
      </c>
      <c r="E217" s="257"/>
      <c r="F217" s="217"/>
      <c r="G217" s="218"/>
      <c r="H217" s="219"/>
      <c r="I217" s="220"/>
      <c r="J217" s="221"/>
    </row>
    <row r="218" spans="1:10">
      <c r="A218" s="193"/>
      <c r="B218" s="214"/>
      <c r="C218" s="13"/>
      <c r="D218" s="222" t="s">
        <v>106</v>
      </c>
      <c r="E218" s="257"/>
      <c r="F218" s="217"/>
      <c r="G218" s="218"/>
      <c r="H218" s="219"/>
      <c r="I218" s="220"/>
      <c r="J218" s="221"/>
    </row>
    <row r="219" spans="1:10">
      <c r="A219" s="193"/>
      <c r="B219" s="214"/>
      <c r="C219" s="13"/>
      <c r="D219" s="585" t="s">
        <v>124</v>
      </c>
      <c r="E219" s="257"/>
      <c r="F219" s="217"/>
      <c r="G219" s="218"/>
      <c r="H219" s="219"/>
      <c r="I219" s="220"/>
      <c r="J219" s="221"/>
    </row>
    <row r="220" spans="1:10">
      <c r="A220" s="193"/>
      <c r="B220" s="214"/>
      <c r="C220" s="13"/>
      <c r="D220" s="585"/>
      <c r="E220" s="257"/>
      <c r="F220" s="217"/>
      <c r="G220" s="218"/>
      <c r="H220" s="219"/>
      <c r="I220" s="220"/>
      <c r="J220" s="221"/>
    </row>
    <row r="221" spans="1:10">
      <c r="A221" s="193"/>
      <c r="B221" s="214"/>
      <c r="C221" s="13"/>
      <c r="D221" s="585"/>
      <c r="E221" s="257"/>
      <c r="F221" s="217"/>
      <c r="G221" s="218"/>
      <c r="H221" s="219"/>
      <c r="I221" s="220"/>
      <c r="J221" s="221"/>
    </row>
    <row r="222" spans="1:10">
      <c r="A222" s="193"/>
      <c r="B222" s="214"/>
      <c r="C222" s="13"/>
      <c r="D222" s="585"/>
      <c r="E222" s="257"/>
      <c r="F222" s="217"/>
      <c r="G222" s="218"/>
      <c r="H222" s="219"/>
      <c r="I222" s="220"/>
      <c r="J222" s="221"/>
    </row>
    <row r="223" spans="1:10">
      <c r="A223" s="193"/>
      <c r="B223" s="214"/>
      <c r="C223" s="13"/>
      <c r="D223" s="585"/>
      <c r="E223" s="257"/>
      <c r="F223" s="217"/>
      <c r="G223" s="218"/>
      <c r="H223" s="219"/>
      <c r="I223" s="220"/>
      <c r="J223" s="221"/>
    </row>
    <row r="224" spans="1:10">
      <c r="A224" s="193"/>
      <c r="B224" s="214"/>
      <c r="C224" s="13"/>
      <c r="D224" s="585"/>
      <c r="E224" s="257"/>
      <c r="F224" s="217"/>
      <c r="G224" s="218"/>
      <c r="H224" s="219"/>
      <c r="I224" s="220"/>
      <c r="J224" s="221"/>
    </row>
    <row r="225" spans="1:10" ht="16.5" customHeight="1">
      <c r="A225" s="193"/>
      <c r="B225" s="214"/>
      <c r="C225" s="13"/>
      <c r="D225" s="323" t="s">
        <v>154</v>
      </c>
      <c r="E225" s="258" t="s">
        <v>101</v>
      </c>
      <c r="F225" s="324">
        <v>317</v>
      </c>
      <c r="G225" s="208">
        <v>152000</v>
      </c>
      <c r="H225" s="198">
        <v>1</v>
      </c>
      <c r="I225" s="208">
        <f>F225*G225*H225</f>
        <v>48184000</v>
      </c>
      <c r="J225" s="221"/>
    </row>
    <row r="226" spans="1:10">
      <c r="A226" s="193"/>
      <c r="B226" s="214"/>
      <c r="C226" s="13"/>
      <c r="D226" s="323" t="s">
        <v>155</v>
      </c>
      <c r="E226" s="258" t="s">
        <v>101</v>
      </c>
      <c r="F226" s="324">
        <v>32</v>
      </c>
      <c r="G226" s="208">
        <v>136000</v>
      </c>
      <c r="H226" s="198">
        <v>1</v>
      </c>
      <c r="I226" s="208">
        <f>F226*G226*H226</f>
        <v>4352000</v>
      </c>
      <c r="J226" s="221"/>
    </row>
    <row r="227" spans="1:10">
      <c r="A227" s="193"/>
      <c r="B227" s="214"/>
      <c r="C227" s="13"/>
      <c r="D227" s="323" t="s">
        <v>156</v>
      </c>
      <c r="E227" s="258" t="s">
        <v>101</v>
      </c>
      <c r="F227" s="324">
        <v>11</v>
      </c>
      <c r="G227" s="208">
        <v>120000</v>
      </c>
      <c r="H227" s="198">
        <v>1</v>
      </c>
      <c r="I227" s="208">
        <f>F227*G227*H227</f>
        <v>1320000</v>
      </c>
      <c r="J227" s="221"/>
    </row>
    <row r="228" spans="1:10">
      <c r="A228" s="193"/>
      <c r="B228" s="214"/>
      <c r="C228" s="13"/>
      <c r="D228" s="323" t="s">
        <v>157</v>
      </c>
      <c r="E228" s="258" t="s">
        <v>101</v>
      </c>
      <c r="F228" s="324">
        <v>10</v>
      </c>
      <c r="G228" s="208">
        <v>61000</v>
      </c>
      <c r="H228" s="198">
        <v>1</v>
      </c>
      <c r="I228" s="208">
        <f>F228*G228*H228</f>
        <v>610000</v>
      </c>
      <c r="J228" s="221"/>
    </row>
    <row r="229" spans="1:10">
      <c r="A229" s="193"/>
      <c r="B229" s="214"/>
      <c r="C229" s="13"/>
      <c r="D229" s="313" t="s">
        <v>158</v>
      </c>
      <c r="E229" s="258" t="s">
        <v>101</v>
      </c>
      <c r="F229" s="249">
        <v>19</v>
      </c>
      <c r="G229" s="208">
        <v>52000</v>
      </c>
      <c r="H229" s="198">
        <v>1</v>
      </c>
      <c r="I229" s="208">
        <f>F229*G229*H229</f>
        <v>988000</v>
      </c>
      <c r="J229" s="221"/>
    </row>
    <row r="230" spans="1:10">
      <c r="A230" s="193"/>
      <c r="B230" s="214"/>
      <c r="C230" s="13"/>
      <c r="D230" s="274"/>
      <c r="E230" s="201"/>
      <c r="F230" s="277"/>
      <c r="G230" s="275"/>
      <c r="H230" s="219"/>
      <c r="I230" s="278"/>
      <c r="J230" s="276"/>
    </row>
    <row r="231" spans="1:10">
      <c r="A231" s="193"/>
      <c r="B231" s="214"/>
      <c r="C231" s="13"/>
      <c r="D231" s="228" t="s">
        <v>107</v>
      </c>
      <c r="E231" s="201"/>
      <c r="F231" s="229"/>
      <c r="G231" s="230"/>
      <c r="H231" s="230"/>
      <c r="I231" s="231"/>
      <c r="J231" s="232">
        <f>SUM(I232:I258)</f>
        <v>631755359.99999988</v>
      </c>
    </row>
    <row r="232" spans="1:10">
      <c r="A232" s="193"/>
      <c r="B232" s="214"/>
      <c r="C232" s="13"/>
      <c r="D232" s="228" t="s">
        <v>108</v>
      </c>
      <c r="E232" s="204"/>
      <c r="F232" s="229"/>
      <c r="G232" s="230"/>
      <c r="H232" s="230"/>
      <c r="I232" s="233"/>
      <c r="J232" s="230"/>
    </row>
    <row r="233" spans="1:10">
      <c r="A233" s="193"/>
      <c r="B233" s="214"/>
      <c r="C233" s="13"/>
      <c r="D233" s="203" t="s">
        <v>109</v>
      </c>
      <c r="E233" s="204"/>
      <c r="F233" s="229"/>
      <c r="G233" s="230"/>
      <c r="H233" s="230"/>
      <c r="I233" s="231"/>
      <c r="J233" s="230"/>
    </row>
    <row r="234" spans="1:10">
      <c r="A234" s="193"/>
      <c r="B234" s="214"/>
      <c r="C234" s="13"/>
      <c r="D234" s="660" t="s">
        <v>110</v>
      </c>
      <c r="E234" s="204"/>
      <c r="F234" s="229"/>
      <c r="G234" s="230"/>
      <c r="H234" s="230"/>
      <c r="I234" s="231"/>
      <c r="J234" s="230"/>
    </row>
    <row r="235" spans="1:10">
      <c r="A235" s="193"/>
      <c r="B235" s="214"/>
      <c r="C235" s="13"/>
      <c r="D235" s="660"/>
      <c r="E235" s="204"/>
      <c r="F235" s="229"/>
      <c r="G235" s="230"/>
      <c r="H235" s="230"/>
      <c r="I235" s="231"/>
      <c r="J235" s="230"/>
    </row>
    <row r="236" spans="1:10">
      <c r="A236" s="193"/>
      <c r="B236" s="214"/>
      <c r="C236" s="13"/>
      <c r="D236" s="660"/>
      <c r="E236" s="204"/>
      <c r="F236" s="229"/>
      <c r="G236" s="230"/>
      <c r="H236" s="230"/>
      <c r="I236" s="231"/>
      <c r="J236" s="230"/>
    </row>
    <row r="237" spans="1:10">
      <c r="A237" s="193"/>
      <c r="B237" s="214"/>
      <c r="C237" s="13"/>
      <c r="D237" s="660"/>
      <c r="E237" s="204"/>
      <c r="F237" s="229"/>
      <c r="G237" s="230"/>
      <c r="H237" s="230"/>
      <c r="I237" s="231"/>
      <c r="J237" s="230"/>
    </row>
    <row r="238" spans="1:10">
      <c r="A238" s="193"/>
      <c r="B238" s="214"/>
      <c r="C238" s="13"/>
      <c r="D238" s="660"/>
      <c r="E238" s="204"/>
      <c r="F238" s="229"/>
      <c r="G238" s="230"/>
      <c r="H238" s="230"/>
      <c r="I238" s="231"/>
      <c r="J238" s="230"/>
    </row>
    <row r="239" spans="1:10">
      <c r="A239" s="193"/>
      <c r="B239" s="214"/>
      <c r="C239" s="13"/>
      <c r="D239" s="660"/>
      <c r="E239" s="204"/>
      <c r="F239" s="229"/>
      <c r="G239" s="230"/>
      <c r="H239" s="230"/>
      <c r="I239" s="231"/>
      <c r="J239" s="230"/>
    </row>
    <row r="240" spans="1:10">
      <c r="A240" s="193"/>
      <c r="B240" s="214"/>
      <c r="C240" s="13"/>
      <c r="D240" s="660"/>
      <c r="E240" s="204"/>
      <c r="F240" s="229"/>
      <c r="G240" s="230"/>
      <c r="H240" s="230"/>
      <c r="I240" s="231"/>
      <c r="J240" s="230"/>
    </row>
    <row r="241" spans="1:10">
      <c r="A241" s="193"/>
      <c r="B241" s="214"/>
      <c r="C241" s="13"/>
      <c r="D241" s="661" t="s">
        <v>128</v>
      </c>
      <c r="E241" s="204"/>
      <c r="F241" s="229"/>
      <c r="G241" s="230"/>
      <c r="H241" s="230"/>
      <c r="I241" s="231"/>
      <c r="J241" s="230"/>
    </row>
    <row r="242" spans="1:10">
      <c r="A242" s="193"/>
      <c r="B242" s="214"/>
      <c r="C242" s="13"/>
      <c r="D242" s="661"/>
      <c r="E242" s="204"/>
      <c r="F242" s="229"/>
      <c r="G242" s="230"/>
      <c r="H242" s="230"/>
      <c r="I242" s="231"/>
      <c r="J242" s="230"/>
    </row>
    <row r="243" spans="1:10">
      <c r="A243" s="193"/>
      <c r="B243" s="214"/>
      <c r="C243" s="13"/>
      <c r="D243" s="661"/>
      <c r="E243" s="201" t="s">
        <v>17</v>
      </c>
      <c r="F243" s="197">
        <f>30*12*2</f>
        <v>720</v>
      </c>
      <c r="G243" s="199">
        <v>13438</v>
      </c>
      <c r="H243" s="198">
        <v>1</v>
      </c>
      <c r="I243" s="234">
        <f>F243*G243*H243</f>
        <v>9675360</v>
      </c>
      <c r="J243" s="230"/>
    </row>
    <row r="244" spans="1:10">
      <c r="A244" s="193"/>
      <c r="B244" s="214"/>
      <c r="C244" s="13"/>
      <c r="D244" s="280"/>
      <c r="E244" s="201"/>
      <c r="F244" s="197"/>
      <c r="G244" s="199"/>
      <c r="H244" s="198"/>
      <c r="I244" s="234"/>
      <c r="J244" s="230"/>
    </row>
    <row r="245" spans="1:10">
      <c r="A245" s="193"/>
      <c r="B245" s="214"/>
      <c r="C245" s="13"/>
      <c r="D245" s="228" t="s">
        <v>18</v>
      </c>
      <c r="E245" s="204"/>
      <c r="F245" s="229"/>
      <c r="G245" s="230"/>
      <c r="H245" s="230"/>
      <c r="I245" s="233"/>
      <c r="J245" s="230"/>
    </row>
    <row r="246" spans="1:10">
      <c r="A246" s="193"/>
      <c r="B246" s="214"/>
      <c r="C246" s="13"/>
      <c r="D246" s="662" t="s">
        <v>122</v>
      </c>
      <c r="E246" s="204"/>
      <c r="F246" s="229"/>
      <c r="G246" s="230"/>
      <c r="H246" s="230"/>
      <c r="I246" s="231"/>
      <c r="J246" s="230"/>
    </row>
    <row r="247" spans="1:10">
      <c r="A247" s="193"/>
      <c r="B247" s="214"/>
      <c r="C247" s="13"/>
      <c r="D247" s="662"/>
      <c r="E247" s="204"/>
      <c r="F247" s="229"/>
      <c r="G247" s="230"/>
      <c r="H247" s="230"/>
      <c r="I247" s="231"/>
      <c r="J247" s="230"/>
    </row>
    <row r="248" spans="1:10">
      <c r="A248" s="193"/>
      <c r="B248" s="214"/>
      <c r="C248" s="13"/>
      <c r="D248" s="662"/>
      <c r="E248" s="204"/>
      <c r="F248" s="229"/>
      <c r="G248" s="230"/>
      <c r="H248" s="230"/>
      <c r="I248" s="231"/>
      <c r="J248" s="230"/>
    </row>
    <row r="249" spans="1:10">
      <c r="A249" s="193"/>
      <c r="B249" s="214"/>
      <c r="C249" s="13"/>
      <c r="D249" s="662"/>
      <c r="E249" s="204"/>
      <c r="F249" s="229"/>
      <c r="G249" s="230"/>
      <c r="H249" s="230"/>
      <c r="I249" s="231"/>
      <c r="J249" s="230"/>
    </row>
    <row r="250" spans="1:10">
      <c r="A250" s="193"/>
      <c r="B250" s="214"/>
      <c r="C250" s="13"/>
      <c r="D250" s="662"/>
      <c r="E250" s="204"/>
      <c r="F250" s="229"/>
      <c r="G250" s="230"/>
      <c r="H250" s="230"/>
      <c r="I250" s="231"/>
      <c r="J250" s="230"/>
    </row>
    <row r="251" spans="1:10">
      <c r="A251" s="193"/>
      <c r="B251" s="214"/>
      <c r="C251" s="13"/>
      <c r="D251" s="663" t="s">
        <v>121</v>
      </c>
      <c r="E251" s="204"/>
      <c r="F251" s="229"/>
      <c r="G251" s="230"/>
      <c r="H251" s="230"/>
      <c r="I251" s="231"/>
      <c r="J251" s="230"/>
    </row>
    <row r="252" spans="1:10">
      <c r="A252" s="193"/>
      <c r="B252" s="214"/>
      <c r="C252" s="13"/>
      <c r="D252" s="663"/>
      <c r="E252" s="204"/>
      <c r="F252" s="229"/>
      <c r="G252" s="230"/>
      <c r="H252" s="230"/>
      <c r="I252" s="231"/>
      <c r="J252" s="230"/>
    </row>
    <row r="253" spans="1:10">
      <c r="A253" s="193"/>
      <c r="B253" s="214"/>
      <c r="C253" s="13"/>
      <c r="D253" s="663"/>
      <c r="E253" s="204"/>
      <c r="F253" s="229"/>
      <c r="G253" s="230"/>
      <c r="H253" s="230"/>
      <c r="I253" s="231"/>
      <c r="J253" s="230"/>
    </row>
    <row r="254" spans="1:10">
      <c r="A254" s="193"/>
      <c r="B254" s="214"/>
      <c r="C254" s="13"/>
      <c r="D254" s="656" t="s">
        <v>119</v>
      </c>
      <c r="E254" s="204"/>
      <c r="F254" s="229"/>
      <c r="G254" s="230"/>
      <c r="H254" s="230"/>
      <c r="I254" s="231"/>
      <c r="J254" s="230"/>
    </row>
    <row r="255" spans="1:10">
      <c r="A255" s="193"/>
      <c r="B255" s="214"/>
      <c r="C255" s="13"/>
      <c r="D255" s="656"/>
      <c r="E255" s="261"/>
      <c r="F255" s="229"/>
      <c r="G255" s="262"/>
      <c r="H255" s="230"/>
      <c r="I255" s="231"/>
      <c r="J255" s="230"/>
    </row>
    <row r="256" spans="1:10">
      <c r="A256" s="193"/>
      <c r="B256" s="214"/>
      <c r="C256" s="13"/>
      <c r="D256" s="656"/>
      <c r="E256" s="261"/>
      <c r="F256" s="229"/>
      <c r="G256" s="262"/>
      <c r="H256" s="230"/>
      <c r="I256" s="231"/>
      <c r="J256" s="230"/>
    </row>
    <row r="257" spans="1:10">
      <c r="A257" s="193"/>
      <c r="B257" s="214"/>
      <c r="C257" s="13"/>
      <c r="D257" s="656"/>
      <c r="E257" s="261"/>
      <c r="F257" s="229"/>
      <c r="G257" s="262"/>
      <c r="H257" s="230"/>
      <c r="I257" s="231"/>
      <c r="J257" s="230"/>
    </row>
    <row r="258" spans="1:10">
      <c r="A258" s="193"/>
      <c r="B258" s="214"/>
      <c r="C258" s="13"/>
      <c r="D258" s="235" t="s">
        <v>183</v>
      </c>
      <c r="E258" s="236" t="s">
        <v>12</v>
      </c>
      <c r="F258" s="237">
        <f>F196</f>
        <v>1919.9999999999998</v>
      </c>
      <c r="G258" s="238">
        <v>324000</v>
      </c>
      <c r="H258" s="239">
        <v>1</v>
      </c>
      <c r="I258" s="234">
        <f>H258*G258*F258</f>
        <v>622079999.99999988</v>
      </c>
      <c r="J258" s="230"/>
    </row>
    <row r="259" spans="1:10">
      <c r="A259" s="193"/>
      <c r="B259" s="214"/>
      <c r="C259" s="13"/>
      <c r="D259" s="235"/>
      <c r="E259" s="236"/>
      <c r="F259" s="237"/>
      <c r="G259" s="238"/>
      <c r="H259" s="239"/>
      <c r="I259" s="234"/>
      <c r="J259" s="230"/>
    </row>
    <row r="260" spans="1:10">
      <c r="A260" s="193"/>
      <c r="B260" s="214"/>
      <c r="C260" s="13"/>
      <c r="D260" s="230" t="s">
        <v>100</v>
      </c>
      <c r="E260" s="204"/>
      <c r="F260" s="240"/>
      <c r="G260" s="241"/>
      <c r="H260" s="267"/>
      <c r="I260" s="241"/>
      <c r="J260" s="242"/>
    </row>
    <row r="261" spans="1:10">
      <c r="A261" s="193"/>
      <c r="B261" s="214"/>
      <c r="C261" s="13"/>
      <c r="D261" s="203" t="s">
        <v>104</v>
      </c>
      <c r="E261" s="204"/>
      <c r="F261" s="658" t="s">
        <v>111</v>
      </c>
      <c r="G261" s="658"/>
      <c r="H261" s="658"/>
      <c r="I261" s="658"/>
      <c r="J261" s="658"/>
    </row>
    <row r="262" spans="1:10" ht="33">
      <c r="A262" s="193"/>
      <c r="B262" s="214"/>
      <c r="C262" s="13"/>
      <c r="D262" s="260" t="s">
        <v>98</v>
      </c>
      <c r="E262" s="204"/>
      <c r="F262" s="658"/>
      <c r="G262" s="658"/>
      <c r="H262" s="658"/>
      <c r="I262" s="658"/>
      <c r="J262" s="658"/>
    </row>
    <row r="263" spans="1:10">
      <c r="A263" s="193"/>
      <c r="B263" s="214"/>
      <c r="C263" s="13"/>
      <c r="D263" s="260"/>
      <c r="E263" s="204"/>
      <c r="F263" s="252"/>
      <c r="G263" s="252"/>
      <c r="H263" s="252"/>
      <c r="I263" s="252"/>
      <c r="J263" s="252"/>
    </row>
    <row r="264" spans="1:10">
      <c r="A264" s="659" t="s">
        <v>120</v>
      </c>
      <c r="B264" s="659"/>
      <c r="C264" s="659"/>
      <c r="D264" s="659"/>
      <c r="E264" s="659"/>
      <c r="F264" s="659"/>
      <c r="G264" s="659"/>
      <c r="H264" s="659"/>
      <c r="I264" s="659"/>
      <c r="J264" s="259">
        <f>J167+J200+J231</f>
        <v>2094575943.9999995</v>
      </c>
    </row>
    <row r="266" spans="1:10">
      <c r="A266" s="325"/>
      <c r="B266" s="326"/>
      <c r="C266" s="325"/>
      <c r="D266" s="325"/>
      <c r="E266" s="327"/>
      <c r="F266" s="328"/>
      <c r="G266" s="329"/>
      <c r="H266" s="325"/>
      <c r="I266" s="329"/>
      <c r="J266" s="325"/>
    </row>
    <row r="267" spans="1:10" ht="17.25" customHeight="1">
      <c r="A267" s="185">
        <v>4</v>
      </c>
      <c r="B267" s="664" t="s">
        <v>168</v>
      </c>
      <c r="C267" s="685" t="s">
        <v>126</v>
      </c>
      <c r="D267" s="186" t="s">
        <v>11</v>
      </c>
      <c r="E267" s="7"/>
      <c r="F267" s="187"/>
      <c r="G267" s="188"/>
      <c r="H267" s="189"/>
      <c r="I267" s="188"/>
      <c r="J267" s="190">
        <f>SUM(I270:I293)</f>
        <v>287535000</v>
      </c>
    </row>
    <row r="268" spans="1:10">
      <c r="A268" s="191"/>
      <c r="B268" s="665"/>
      <c r="C268" s="686"/>
      <c r="D268" s="6" t="s">
        <v>159</v>
      </c>
      <c r="E268" s="3" t="s">
        <v>12</v>
      </c>
      <c r="F268" s="294">
        <v>435</v>
      </c>
      <c r="G268" s="10"/>
      <c r="H268" s="192"/>
      <c r="I268" s="10"/>
      <c r="J268" s="10"/>
    </row>
    <row r="269" spans="1:10">
      <c r="A269" s="193"/>
      <c r="B269" s="665"/>
      <c r="C269" s="686"/>
      <c r="D269" s="11" t="s">
        <v>13</v>
      </c>
      <c r="E269" s="3" t="s">
        <v>12</v>
      </c>
      <c r="F269" s="294">
        <v>435</v>
      </c>
      <c r="G269" s="10"/>
      <c r="H269" s="194"/>
      <c r="I269" s="10"/>
      <c r="J269" s="9"/>
    </row>
    <row r="270" spans="1:10">
      <c r="A270" s="193"/>
      <c r="B270" s="665"/>
      <c r="C270" s="686"/>
      <c r="D270" s="11" t="s">
        <v>14</v>
      </c>
      <c r="E270" s="3" t="s">
        <v>12</v>
      </c>
      <c r="F270" s="195">
        <f>SUM(F268-F269)</f>
        <v>0</v>
      </c>
      <c r="G270" s="10"/>
      <c r="H270" s="194"/>
      <c r="I270" s="10"/>
      <c r="J270" s="10"/>
    </row>
    <row r="271" spans="1:10">
      <c r="A271" s="193"/>
      <c r="B271" s="665"/>
      <c r="C271" s="686"/>
      <c r="D271" s="6" t="s">
        <v>125</v>
      </c>
      <c r="E271" s="1" t="s">
        <v>103</v>
      </c>
      <c r="F271" s="289">
        <f>F269/F268*100</f>
        <v>100</v>
      </c>
      <c r="G271" s="10"/>
      <c r="H271" s="194"/>
      <c r="I271" s="10"/>
      <c r="J271" s="10"/>
    </row>
    <row r="272" spans="1:10">
      <c r="A272" s="193"/>
      <c r="B272" s="665"/>
      <c r="C272" s="686"/>
      <c r="D272" s="6"/>
      <c r="E272" s="1"/>
      <c r="F272" s="295"/>
      <c r="G272" s="10"/>
      <c r="H272" s="194"/>
      <c r="I272" s="10"/>
      <c r="J272" s="296"/>
    </row>
    <row r="273" spans="1:10">
      <c r="A273" s="193"/>
      <c r="B273" s="665"/>
      <c r="C273" s="332"/>
      <c r="D273" s="200" t="s">
        <v>147</v>
      </c>
      <c r="E273" s="196"/>
      <c r="F273" s="207"/>
      <c r="G273" s="208"/>
      <c r="H273" s="198"/>
      <c r="I273" s="208"/>
      <c r="J273" s="209"/>
    </row>
    <row r="274" spans="1:10">
      <c r="A274" s="193"/>
      <c r="B274" s="665"/>
      <c r="C274" s="666" t="s">
        <v>130</v>
      </c>
      <c r="D274" s="311" t="s">
        <v>104</v>
      </c>
      <c r="E274" s="204"/>
      <c r="F274" s="204"/>
      <c r="G274" s="199"/>
      <c r="H274" s="198"/>
      <c r="I274" s="199"/>
      <c r="J274" s="210"/>
    </row>
    <row r="275" spans="1:10">
      <c r="A275" s="193"/>
      <c r="B275" s="665"/>
      <c r="C275" s="666"/>
      <c r="D275" s="667" t="s">
        <v>149</v>
      </c>
      <c r="E275" s="204"/>
      <c r="F275" s="202"/>
      <c r="G275" s="205"/>
      <c r="H275" s="205"/>
      <c r="I275" s="205"/>
      <c r="J275" s="205"/>
    </row>
    <row r="276" spans="1:10" ht="17.25" customHeight="1">
      <c r="A276" s="193"/>
      <c r="B276" s="665"/>
      <c r="D276" s="667"/>
      <c r="E276" s="204"/>
      <c r="F276" s="202"/>
      <c r="G276" s="205"/>
      <c r="H276" s="205"/>
      <c r="I276" s="205"/>
      <c r="J276" s="205"/>
    </row>
    <row r="277" spans="1:10">
      <c r="A277" s="193"/>
      <c r="B277" s="665"/>
      <c r="C277" s="668" t="s">
        <v>169</v>
      </c>
      <c r="D277" s="667"/>
      <c r="E277" s="204"/>
      <c r="F277" s="202"/>
      <c r="G277" s="205"/>
      <c r="H277" s="205"/>
      <c r="I277" s="205"/>
      <c r="J277" s="205"/>
    </row>
    <row r="278" spans="1:10">
      <c r="A278" s="193"/>
      <c r="B278" s="665"/>
      <c r="C278" s="669"/>
      <c r="D278" s="667"/>
      <c r="E278" s="212"/>
      <c r="F278" s="204"/>
      <c r="G278" s="212"/>
      <c r="H278" s="212"/>
      <c r="I278" s="213"/>
      <c r="J278" s="212"/>
    </row>
    <row r="279" spans="1:10">
      <c r="A279" s="193"/>
      <c r="B279" s="665"/>
      <c r="C279" s="669"/>
      <c r="D279" s="667"/>
      <c r="E279" s="212"/>
      <c r="F279" s="204"/>
      <c r="G279" s="212"/>
      <c r="H279" s="212"/>
      <c r="I279" s="213"/>
      <c r="J279" s="212"/>
    </row>
    <row r="280" spans="1:10">
      <c r="A280" s="193"/>
      <c r="B280" s="665"/>
      <c r="C280" s="669"/>
      <c r="D280" s="667"/>
      <c r="E280" s="204"/>
      <c r="F280" s="204"/>
      <c r="G280" s="199"/>
      <c r="H280" s="198"/>
      <c r="I280" s="199"/>
      <c r="J280" s="210"/>
    </row>
    <row r="281" spans="1:10">
      <c r="A281" s="193"/>
      <c r="B281" s="665"/>
      <c r="C281" s="669"/>
      <c r="D281" s="667"/>
      <c r="E281" s="204"/>
      <c r="F281" s="204"/>
      <c r="G281" s="199"/>
      <c r="H281" s="198"/>
      <c r="I281" s="199"/>
      <c r="J281" s="210"/>
    </row>
    <row r="282" spans="1:10">
      <c r="A282" s="193"/>
      <c r="B282" s="665"/>
      <c r="C282" s="272"/>
      <c r="D282" s="667"/>
      <c r="E282" s="204"/>
      <c r="F282" s="204"/>
      <c r="G282" s="199"/>
      <c r="H282" s="198"/>
      <c r="I282" s="199"/>
      <c r="J282" s="210"/>
    </row>
    <row r="283" spans="1:10">
      <c r="A283" s="193"/>
      <c r="B283" s="665"/>
      <c r="C283" s="272"/>
      <c r="D283" s="667"/>
      <c r="E283" s="204"/>
      <c r="F283" s="204"/>
      <c r="G283" s="199"/>
      <c r="H283" s="198"/>
      <c r="I283" s="199"/>
      <c r="J283" s="210"/>
    </row>
    <row r="284" spans="1:10">
      <c r="A284" s="193"/>
      <c r="B284" s="665"/>
      <c r="C284" s="272"/>
      <c r="D284" s="667"/>
      <c r="E284" s="204"/>
      <c r="F284" s="204"/>
      <c r="G284" s="199"/>
      <c r="H284" s="198"/>
      <c r="I284" s="199"/>
      <c r="J284" s="210"/>
    </row>
    <row r="285" spans="1:10">
      <c r="A285" s="193"/>
      <c r="B285" s="665"/>
      <c r="C285" s="272"/>
      <c r="D285" s="667"/>
      <c r="E285" s="204"/>
      <c r="F285" s="204"/>
      <c r="G285" s="199"/>
      <c r="H285" s="198"/>
      <c r="I285" s="199"/>
      <c r="J285" s="210"/>
    </row>
    <row r="286" spans="1:10">
      <c r="A286" s="193"/>
      <c r="B286" s="665"/>
      <c r="C286" s="272"/>
      <c r="D286" s="667"/>
      <c r="E286" s="204"/>
      <c r="F286" s="204"/>
      <c r="G286" s="199"/>
      <c r="H286" s="198"/>
      <c r="I286" s="199"/>
      <c r="J286" s="210"/>
    </row>
    <row r="287" spans="1:10">
      <c r="A287" s="193"/>
      <c r="B287" s="665"/>
      <c r="C287" s="272"/>
      <c r="D287" s="667"/>
      <c r="E287" s="204"/>
      <c r="F287" s="204"/>
      <c r="G287" s="199"/>
      <c r="H287" s="198"/>
      <c r="I287" s="199"/>
      <c r="J287" s="210"/>
    </row>
    <row r="288" spans="1:10">
      <c r="A288" s="193"/>
      <c r="B288" s="665"/>
      <c r="C288" s="272"/>
      <c r="D288" s="667"/>
      <c r="E288" s="204"/>
      <c r="F288" s="204"/>
      <c r="G288" s="199"/>
      <c r="H288" s="198"/>
      <c r="I288" s="199"/>
      <c r="J288" s="210"/>
    </row>
    <row r="289" spans="1:10">
      <c r="A289" s="193"/>
      <c r="B289" s="665"/>
      <c r="C289" s="272"/>
      <c r="D289" s="667"/>
      <c r="E289" s="204"/>
      <c r="F289" s="204"/>
      <c r="G289" s="199"/>
      <c r="H289" s="198"/>
      <c r="I289" s="199"/>
      <c r="J289" s="210"/>
    </row>
    <row r="290" spans="1:10">
      <c r="A290" s="193"/>
      <c r="B290" s="665"/>
      <c r="C290" s="272"/>
      <c r="D290" s="667"/>
      <c r="E290" s="204"/>
      <c r="F290" s="204"/>
      <c r="G290" s="199"/>
      <c r="H290" s="198"/>
      <c r="I290" s="199"/>
      <c r="J290" s="210"/>
    </row>
    <row r="291" spans="1:10">
      <c r="A291" s="193"/>
      <c r="B291" s="665"/>
      <c r="C291" s="272"/>
      <c r="D291" s="667"/>
      <c r="E291" s="204"/>
      <c r="F291" s="204"/>
      <c r="G291" s="199"/>
      <c r="H291" s="198"/>
      <c r="I291" s="199"/>
      <c r="J291" s="210"/>
    </row>
    <row r="292" spans="1:10">
      <c r="A292" s="193"/>
      <c r="B292" s="665"/>
      <c r="C292" s="272"/>
      <c r="D292" s="322" t="s">
        <v>150</v>
      </c>
      <c r="E292" s="201" t="s">
        <v>12</v>
      </c>
      <c r="F292" s="204">
        <f>F269</f>
        <v>435</v>
      </c>
      <c r="G292" s="208">
        <v>661000</v>
      </c>
      <c r="H292" s="198">
        <v>1</v>
      </c>
      <c r="I292" s="208">
        <f>F292*G292*H292</f>
        <v>287535000</v>
      </c>
      <c r="J292" s="266"/>
    </row>
    <row r="293" spans="1:10">
      <c r="A293" s="193"/>
      <c r="B293" s="665"/>
      <c r="C293" s="247"/>
      <c r="D293" s="663" t="s">
        <v>134</v>
      </c>
      <c r="E293" s="201"/>
      <c r="F293" s="264"/>
      <c r="G293" s="201"/>
      <c r="H293" s="201"/>
      <c r="I293" s="265"/>
      <c r="J293" s="266"/>
    </row>
    <row r="294" spans="1:10">
      <c r="A294" s="193"/>
      <c r="B294" s="306"/>
      <c r="C294" s="247"/>
      <c r="D294" s="663"/>
      <c r="E294" s="201"/>
      <c r="F294" s="264"/>
      <c r="G294" s="201"/>
      <c r="H294" s="201"/>
      <c r="I294" s="265"/>
      <c r="J294" s="273"/>
    </row>
    <row r="295" spans="1:10">
      <c r="A295" s="193"/>
      <c r="B295" s="306"/>
      <c r="C295" s="247"/>
      <c r="D295" s="312"/>
      <c r="E295" s="201"/>
      <c r="F295" s="264"/>
      <c r="G295" s="201"/>
      <c r="H295" s="201"/>
      <c r="I295" s="265"/>
      <c r="J295" s="273"/>
    </row>
    <row r="296" spans="1:10">
      <c r="A296" s="193"/>
      <c r="B296" s="214"/>
      <c r="C296" s="247"/>
      <c r="D296" s="6" t="s">
        <v>15</v>
      </c>
      <c r="E296" s="258"/>
      <c r="F296" s="3"/>
      <c r="G296" s="10"/>
      <c r="H296" s="194"/>
      <c r="I296" s="10"/>
      <c r="J296" s="9">
        <f>I297+I300</f>
        <v>285000</v>
      </c>
    </row>
    <row r="297" spans="1:10">
      <c r="A297" s="193"/>
      <c r="B297" s="214"/>
      <c r="C297" s="247"/>
      <c r="D297" s="6" t="s">
        <v>16</v>
      </c>
      <c r="E297" s="258"/>
      <c r="F297" s="3"/>
      <c r="G297" s="10"/>
      <c r="H297" s="215"/>
      <c r="I297" s="9">
        <v>0</v>
      </c>
      <c r="J297" s="10"/>
    </row>
    <row r="298" spans="1:10" ht="17.25" customHeight="1">
      <c r="A298" s="193"/>
      <c r="B298" s="214"/>
      <c r="C298" s="247"/>
      <c r="D298" s="321" t="s">
        <v>123</v>
      </c>
      <c r="E298" s="258"/>
      <c r="F298" s="3"/>
      <c r="G298" s="10"/>
      <c r="H298" s="215"/>
      <c r="I298" s="9"/>
      <c r="J298" s="10"/>
    </row>
    <row r="299" spans="1:10">
      <c r="A299" s="193"/>
      <c r="B299" s="214"/>
      <c r="C299" s="13"/>
      <c r="D299" s="308"/>
      <c r="E299" s="258"/>
      <c r="F299" s="217"/>
      <c r="G299" s="218"/>
      <c r="H299" s="219"/>
      <c r="I299" s="220"/>
      <c r="J299" s="221"/>
    </row>
    <row r="300" spans="1:10">
      <c r="A300" s="193"/>
      <c r="B300" s="214"/>
      <c r="C300" s="13"/>
      <c r="D300" s="216" t="s">
        <v>105</v>
      </c>
      <c r="E300" s="258"/>
      <c r="F300" s="217"/>
      <c r="G300" s="218"/>
      <c r="H300" s="219"/>
      <c r="I300" s="220">
        <f>SUM(I309:I309)</f>
        <v>285000</v>
      </c>
      <c r="J300" s="221"/>
    </row>
    <row r="301" spans="1:10">
      <c r="A301" s="193"/>
      <c r="B301" s="214"/>
      <c r="C301" s="13"/>
      <c r="D301" s="256" t="s">
        <v>104</v>
      </c>
      <c r="E301" s="258"/>
      <c r="F301" s="217"/>
      <c r="G301" s="218"/>
      <c r="H301" s="219"/>
      <c r="I301" s="220"/>
      <c r="J301" s="221"/>
    </row>
    <row r="302" spans="1:10">
      <c r="A302" s="193"/>
      <c r="B302" s="214"/>
      <c r="C302" s="13"/>
      <c r="D302" s="222" t="s">
        <v>106</v>
      </c>
      <c r="E302" s="258"/>
      <c r="F302" s="217"/>
      <c r="G302" s="218"/>
      <c r="H302" s="219"/>
      <c r="I302" s="220"/>
      <c r="J302" s="221"/>
    </row>
    <row r="303" spans="1:10">
      <c r="A303" s="193"/>
      <c r="B303" s="214"/>
      <c r="C303" s="13"/>
      <c r="D303" s="585" t="s">
        <v>124</v>
      </c>
      <c r="E303" s="258"/>
      <c r="F303" s="217"/>
      <c r="G303" s="218"/>
      <c r="H303" s="219"/>
      <c r="I303" s="220"/>
      <c r="J303" s="221"/>
    </row>
    <row r="304" spans="1:10">
      <c r="A304" s="193"/>
      <c r="B304" s="214"/>
      <c r="C304" s="13"/>
      <c r="D304" s="585"/>
      <c r="E304" s="258"/>
      <c r="F304" s="217"/>
      <c r="G304" s="218"/>
      <c r="H304" s="219"/>
      <c r="I304" s="220"/>
      <c r="J304" s="221"/>
    </row>
    <row r="305" spans="1:10">
      <c r="A305" s="193"/>
      <c r="B305" s="214"/>
      <c r="C305" s="13"/>
      <c r="D305" s="585"/>
      <c r="E305" s="258"/>
      <c r="F305" s="217"/>
      <c r="G305" s="218"/>
      <c r="H305" s="219"/>
      <c r="I305" s="220"/>
      <c r="J305" s="221"/>
    </row>
    <row r="306" spans="1:10">
      <c r="A306" s="193"/>
      <c r="B306" s="214"/>
      <c r="C306" s="13"/>
      <c r="D306" s="585"/>
      <c r="E306" s="258"/>
      <c r="F306" s="217"/>
      <c r="G306" s="218"/>
      <c r="H306" s="219"/>
      <c r="I306" s="220"/>
      <c r="J306" s="221"/>
    </row>
    <row r="307" spans="1:10">
      <c r="A307" s="193"/>
      <c r="B307" s="214"/>
      <c r="C307" s="13"/>
      <c r="D307" s="585"/>
      <c r="E307" s="258"/>
      <c r="F307" s="217"/>
      <c r="G307" s="218"/>
      <c r="H307" s="219"/>
      <c r="I307" s="220"/>
      <c r="J307" s="221"/>
    </row>
    <row r="308" spans="1:10">
      <c r="A308" s="193"/>
      <c r="B308" s="214"/>
      <c r="C308" s="13"/>
      <c r="D308" s="585"/>
      <c r="E308" s="258"/>
      <c r="F308" s="217"/>
      <c r="G308" s="218"/>
      <c r="H308" s="219"/>
      <c r="I308" s="220"/>
      <c r="J308" s="221"/>
    </row>
    <row r="309" spans="1:10">
      <c r="A309" s="193"/>
      <c r="B309" s="214"/>
      <c r="C309" s="13"/>
      <c r="D309" s="323" t="s">
        <v>136</v>
      </c>
      <c r="E309" s="258" t="s">
        <v>12</v>
      </c>
      <c r="F309" s="324">
        <v>19</v>
      </c>
      <c r="G309" s="208">
        <v>15000</v>
      </c>
      <c r="H309" s="198">
        <v>1</v>
      </c>
      <c r="I309" s="208">
        <f>F309*G309*H309</f>
        <v>285000</v>
      </c>
      <c r="J309" s="221"/>
    </row>
    <row r="310" spans="1:10">
      <c r="A310" s="193"/>
      <c r="B310" s="214"/>
      <c r="C310" s="13"/>
      <c r="D310" s="274"/>
      <c r="E310" s="201"/>
      <c r="F310" s="277"/>
      <c r="G310" s="275"/>
      <c r="H310" s="219"/>
      <c r="I310" s="278"/>
      <c r="J310" s="276"/>
    </row>
    <row r="311" spans="1:10">
      <c r="A311" s="193"/>
      <c r="B311" s="214"/>
      <c r="C311" s="13"/>
      <c r="D311" s="228" t="s">
        <v>107</v>
      </c>
      <c r="E311" s="201"/>
      <c r="F311" s="229"/>
      <c r="G311" s="230"/>
      <c r="H311" s="230"/>
      <c r="I311" s="231"/>
      <c r="J311" s="232">
        <f>SUM(I312:I338)</f>
        <v>145777680</v>
      </c>
    </row>
    <row r="312" spans="1:10">
      <c r="A312" s="193"/>
      <c r="B312" s="214"/>
      <c r="C312" s="13"/>
      <c r="D312" s="228" t="s">
        <v>108</v>
      </c>
      <c r="E312" s="204"/>
      <c r="F312" s="229"/>
      <c r="G312" s="230"/>
      <c r="H312" s="230"/>
      <c r="I312" s="233"/>
      <c r="J312" s="230"/>
    </row>
    <row r="313" spans="1:10">
      <c r="A313" s="193"/>
      <c r="B313" s="214"/>
      <c r="C313" s="13"/>
      <c r="D313" s="203" t="s">
        <v>109</v>
      </c>
      <c r="E313" s="204"/>
      <c r="F313" s="229"/>
      <c r="G313" s="230"/>
      <c r="H313" s="230"/>
      <c r="I313" s="231"/>
      <c r="J313" s="230"/>
    </row>
    <row r="314" spans="1:10">
      <c r="A314" s="193"/>
      <c r="B314" s="214"/>
      <c r="C314" s="13"/>
      <c r="D314" s="660" t="s">
        <v>110</v>
      </c>
      <c r="E314" s="204"/>
      <c r="F314" s="229"/>
      <c r="G314" s="230"/>
      <c r="H314" s="230"/>
      <c r="I314" s="231"/>
      <c r="J314" s="230"/>
    </row>
    <row r="315" spans="1:10">
      <c r="A315" s="193"/>
      <c r="B315" s="214"/>
      <c r="C315" s="13"/>
      <c r="D315" s="660"/>
      <c r="E315" s="204"/>
      <c r="F315" s="229"/>
      <c r="G315" s="230"/>
      <c r="H315" s="230"/>
      <c r="I315" s="231"/>
      <c r="J315" s="230"/>
    </row>
    <row r="316" spans="1:10">
      <c r="A316" s="193"/>
      <c r="B316" s="214"/>
      <c r="C316" s="13"/>
      <c r="D316" s="660"/>
      <c r="E316" s="204"/>
      <c r="F316" s="229"/>
      <c r="G316" s="230"/>
      <c r="H316" s="230"/>
      <c r="I316" s="231"/>
      <c r="J316" s="230"/>
    </row>
    <row r="317" spans="1:10">
      <c r="A317" s="193"/>
      <c r="B317" s="214"/>
      <c r="C317" s="13"/>
      <c r="D317" s="660"/>
      <c r="E317" s="204"/>
      <c r="F317" s="229"/>
      <c r="G317" s="230"/>
      <c r="H317" s="230"/>
      <c r="I317" s="231"/>
      <c r="J317" s="230"/>
    </row>
    <row r="318" spans="1:10">
      <c r="A318" s="193"/>
      <c r="B318" s="214"/>
      <c r="C318" s="13"/>
      <c r="D318" s="660"/>
      <c r="E318" s="204"/>
      <c r="F318" s="229"/>
      <c r="G318" s="230"/>
      <c r="H318" s="230"/>
      <c r="I318" s="231"/>
      <c r="J318" s="230"/>
    </row>
    <row r="319" spans="1:10">
      <c r="A319" s="193"/>
      <c r="B319" s="214"/>
      <c r="C319" s="13"/>
      <c r="D319" s="660"/>
      <c r="E319" s="204"/>
      <c r="F319" s="229"/>
      <c r="G319" s="230"/>
      <c r="H319" s="230"/>
      <c r="I319" s="231"/>
      <c r="J319" s="230"/>
    </row>
    <row r="320" spans="1:10">
      <c r="A320" s="193"/>
      <c r="B320" s="214"/>
      <c r="C320" s="13"/>
      <c r="D320" s="660"/>
      <c r="E320" s="204"/>
      <c r="F320" s="229"/>
      <c r="G320" s="230"/>
      <c r="H320" s="230"/>
      <c r="I320" s="231"/>
      <c r="J320" s="230"/>
    </row>
    <row r="321" spans="1:10">
      <c r="A321" s="193"/>
      <c r="B321" s="214"/>
      <c r="C321" s="13"/>
      <c r="D321" s="661" t="s">
        <v>115</v>
      </c>
      <c r="E321" s="204"/>
      <c r="F321" s="229"/>
      <c r="G321" s="230"/>
      <c r="H321" s="230"/>
      <c r="I321" s="231"/>
      <c r="J321" s="230"/>
    </row>
    <row r="322" spans="1:10">
      <c r="A322" s="193"/>
      <c r="B322" s="214"/>
      <c r="C322" s="13"/>
      <c r="D322" s="661"/>
      <c r="E322" s="204"/>
      <c r="F322" s="229"/>
      <c r="G322" s="230"/>
      <c r="H322" s="230"/>
      <c r="I322" s="231"/>
      <c r="J322" s="230"/>
    </row>
    <row r="323" spans="1:10">
      <c r="A323" s="193"/>
      <c r="B323" s="214"/>
      <c r="C323" s="13"/>
      <c r="D323" s="661"/>
      <c r="E323" s="201" t="s">
        <v>17</v>
      </c>
      <c r="F323" s="197">
        <f>30*12*1</f>
        <v>360</v>
      </c>
      <c r="G323" s="199">
        <v>13438</v>
      </c>
      <c r="H323" s="198">
        <v>1</v>
      </c>
      <c r="I323" s="234">
        <f>F323*G323*H323</f>
        <v>4837680</v>
      </c>
      <c r="J323" s="230"/>
    </row>
    <row r="324" spans="1:10">
      <c r="A324" s="193"/>
      <c r="B324" s="214"/>
      <c r="C324" s="13"/>
      <c r="D324" s="310"/>
      <c r="E324" s="201"/>
      <c r="F324" s="197"/>
      <c r="G324" s="199"/>
      <c r="H324" s="198"/>
      <c r="I324" s="234"/>
      <c r="J324" s="230"/>
    </row>
    <row r="325" spans="1:10">
      <c r="A325" s="193"/>
      <c r="B325" s="214"/>
      <c r="C325" s="13"/>
      <c r="D325" s="228" t="s">
        <v>18</v>
      </c>
      <c r="E325" s="204"/>
      <c r="F325" s="229"/>
      <c r="G325" s="230"/>
      <c r="H325" s="230"/>
      <c r="I325" s="233"/>
      <c r="J325" s="230"/>
    </row>
    <row r="326" spans="1:10">
      <c r="A326" s="193"/>
      <c r="B326" s="214"/>
      <c r="C326" s="13"/>
      <c r="D326" s="662" t="s">
        <v>122</v>
      </c>
      <c r="E326" s="204"/>
      <c r="F326" s="229"/>
      <c r="G326" s="230"/>
      <c r="H326" s="230"/>
      <c r="I326" s="231"/>
      <c r="J326" s="230"/>
    </row>
    <row r="327" spans="1:10">
      <c r="A327" s="193"/>
      <c r="B327" s="214"/>
      <c r="C327" s="13"/>
      <c r="D327" s="662"/>
      <c r="E327" s="204"/>
      <c r="F327" s="229"/>
      <c r="G327" s="230"/>
      <c r="H327" s="230"/>
      <c r="I327" s="231"/>
      <c r="J327" s="230"/>
    </row>
    <row r="328" spans="1:10">
      <c r="A328" s="193"/>
      <c r="B328" s="214"/>
      <c r="C328" s="13"/>
      <c r="D328" s="662"/>
      <c r="E328" s="204"/>
      <c r="F328" s="229"/>
      <c r="G328" s="230"/>
      <c r="H328" s="230"/>
      <c r="I328" s="231"/>
      <c r="J328" s="230"/>
    </row>
    <row r="329" spans="1:10">
      <c r="A329" s="193"/>
      <c r="B329" s="214"/>
      <c r="C329" s="13"/>
      <c r="D329" s="662"/>
      <c r="E329" s="204"/>
      <c r="F329" s="229"/>
      <c r="G329" s="230"/>
      <c r="H329" s="230"/>
      <c r="I329" s="231"/>
      <c r="J329" s="230"/>
    </row>
    <row r="330" spans="1:10">
      <c r="A330" s="193"/>
      <c r="B330" s="214"/>
      <c r="C330" s="13"/>
      <c r="D330" s="662"/>
      <c r="E330" s="204"/>
      <c r="F330" s="229"/>
      <c r="G330" s="230"/>
      <c r="H330" s="230"/>
      <c r="I330" s="231"/>
      <c r="J330" s="230"/>
    </row>
    <row r="331" spans="1:10">
      <c r="A331" s="193"/>
      <c r="B331" s="214"/>
      <c r="C331" s="13"/>
      <c r="D331" s="663" t="s">
        <v>121</v>
      </c>
      <c r="E331" s="204"/>
      <c r="F331" s="229"/>
      <c r="G331" s="230"/>
      <c r="H331" s="230"/>
      <c r="I331" s="231"/>
      <c r="J331" s="230"/>
    </row>
    <row r="332" spans="1:10">
      <c r="A332" s="193"/>
      <c r="B332" s="214"/>
      <c r="C332" s="13"/>
      <c r="D332" s="663"/>
      <c r="E332" s="204"/>
      <c r="F332" s="229"/>
      <c r="G332" s="230"/>
      <c r="H332" s="230"/>
      <c r="I332" s="231"/>
      <c r="J332" s="230"/>
    </row>
    <row r="333" spans="1:10">
      <c r="A333" s="193"/>
      <c r="B333" s="214"/>
      <c r="C333" s="13"/>
      <c r="D333" s="663"/>
      <c r="E333" s="204"/>
      <c r="F333" s="229"/>
      <c r="G333" s="230"/>
      <c r="H333" s="230"/>
      <c r="I333" s="231"/>
      <c r="J333" s="230"/>
    </row>
    <row r="334" spans="1:10">
      <c r="A334" s="193"/>
      <c r="B334" s="214"/>
      <c r="C334" s="13"/>
      <c r="D334" s="656" t="s">
        <v>119</v>
      </c>
      <c r="E334" s="204"/>
      <c r="F334" s="229"/>
      <c r="G334" s="230"/>
      <c r="H334" s="230"/>
      <c r="I334" s="231"/>
      <c r="J334" s="230"/>
    </row>
    <row r="335" spans="1:10">
      <c r="A335" s="193"/>
      <c r="B335" s="214"/>
      <c r="C335" s="13"/>
      <c r="D335" s="656"/>
      <c r="E335" s="261"/>
      <c r="F335" s="229"/>
      <c r="G335" s="262"/>
      <c r="H335" s="230"/>
      <c r="I335" s="231"/>
      <c r="J335" s="230"/>
    </row>
    <row r="336" spans="1:10">
      <c r="A336" s="193"/>
      <c r="B336" s="214"/>
      <c r="C336" s="13"/>
      <c r="D336" s="656"/>
      <c r="E336" s="261"/>
      <c r="F336" s="229"/>
      <c r="G336" s="262"/>
      <c r="H336" s="230"/>
      <c r="I336" s="231"/>
      <c r="J336" s="230"/>
    </row>
    <row r="337" spans="1:10">
      <c r="A337" s="193"/>
      <c r="B337" s="214"/>
      <c r="C337" s="13"/>
      <c r="D337" s="656"/>
      <c r="E337" s="261"/>
      <c r="F337" s="229"/>
      <c r="G337" s="262"/>
      <c r="H337" s="230"/>
      <c r="I337" s="231"/>
      <c r="J337" s="230"/>
    </row>
    <row r="338" spans="1:10">
      <c r="A338" s="193"/>
      <c r="B338" s="214"/>
      <c r="C338" s="13"/>
      <c r="D338" s="235" t="s">
        <v>160</v>
      </c>
      <c r="E338" s="236" t="s">
        <v>12</v>
      </c>
      <c r="F338" s="237">
        <f>F292</f>
        <v>435</v>
      </c>
      <c r="G338" s="238">
        <v>324000</v>
      </c>
      <c r="H338" s="239">
        <v>1</v>
      </c>
      <c r="I338" s="234">
        <f>H338*G338*F338</f>
        <v>140940000</v>
      </c>
      <c r="J338" s="230"/>
    </row>
    <row r="339" spans="1:10">
      <c r="A339" s="193"/>
      <c r="B339" s="214"/>
      <c r="C339" s="13"/>
      <c r="D339" s="235"/>
      <c r="E339" s="236"/>
      <c r="F339" s="237"/>
      <c r="G339" s="238"/>
      <c r="H339" s="239"/>
      <c r="I339" s="234"/>
      <c r="J339" s="230"/>
    </row>
    <row r="340" spans="1:10">
      <c r="A340" s="193"/>
      <c r="B340" s="214"/>
      <c r="C340" s="13"/>
      <c r="D340" s="230" t="s">
        <v>100</v>
      </c>
      <c r="E340" s="204"/>
      <c r="F340" s="240"/>
      <c r="G340" s="241"/>
      <c r="H340" s="267"/>
      <c r="I340" s="241"/>
      <c r="J340" s="242"/>
    </row>
    <row r="341" spans="1:10">
      <c r="A341" s="193"/>
      <c r="B341" s="214"/>
      <c r="C341" s="13"/>
      <c r="D341" s="203" t="s">
        <v>104</v>
      </c>
      <c r="E341" s="204"/>
      <c r="F341" s="658" t="s">
        <v>111</v>
      </c>
      <c r="G341" s="658"/>
      <c r="H341" s="658"/>
      <c r="I341" s="658"/>
      <c r="J341" s="658"/>
    </row>
    <row r="342" spans="1:10" ht="33">
      <c r="A342" s="193"/>
      <c r="B342" s="214"/>
      <c r="C342" s="13"/>
      <c r="D342" s="260" t="s">
        <v>98</v>
      </c>
      <c r="E342" s="204"/>
      <c r="F342" s="658"/>
      <c r="G342" s="658"/>
      <c r="H342" s="658"/>
      <c r="I342" s="658"/>
      <c r="J342" s="658"/>
    </row>
    <row r="343" spans="1:10">
      <c r="A343" s="193"/>
      <c r="B343" s="214"/>
      <c r="C343" s="13"/>
      <c r="D343" s="260"/>
      <c r="E343" s="204"/>
      <c r="F343" s="309"/>
      <c r="G343" s="309"/>
      <c r="H343" s="309"/>
      <c r="I343" s="309"/>
      <c r="J343" s="309"/>
    </row>
    <row r="344" spans="1:10">
      <c r="A344" s="659" t="s">
        <v>120</v>
      </c>
      <c r="B344" s="659"/>
      <c r="C344" s="659"/>
      <c r="D344" s="659"/>
      <c r="E344" s="659"/>
      <c r="F344" s="659"/>
      <c r="G344" s="659"/>
      <c r="H344" s="659"/>
      <c r="I344" s="659"/>
      <c r="J344" s="259">
        <f>J267+J296+J311</f>
        <v>433597680</v>
      </c>
    </row>
    <row r="345" spans="1:10">
      <c r="A345" s="299"/>
      <c r="B345" s="299"/>
      <c r="C345" s="299"/>
      <c r="D345" s="299"/>
      <c r="E345" s="299"/>
      <c r="F345" s="299"/>
      <c r="G345" s="299"/>
      <c r="H345" s="299"/>
      <c r="I345" s="299"/>
      <c r="J345" s="300"/>
    </row>
    <row r="346" spans="1:10">
      <c r="A346" s="325"/>
      <c r="B346" s="326"/>
      <c r="C346" s="325"/>
      <c r="D346" s="325"/>
      <c r="E346" s="327"/>
      <c r="F346" s="328"/>
      <c r="G346" s="329"/>
      <c r="H346" s="325"/>
      <c r="I346" s="329"/>
      <c r="J346" s="325"/>
    </row>
    <row r="347" spans="1:10" ht="17.25" customHeight="1">
      <c r="A347" s="185">
        <v>5</v>
      </c>
      <c r="B347" s="664" t="s">
        <v>170</v>
      </c>
      <c r="C347" s="671" t="s">
        <v>171</v>
      </c>
      <c r="D347" s="186" t="s">
        <v>11</v>
      </c>
      <c r="E347" s="7"/>
      <c r="F347" s="187"/>
      <c r="G347" s="188"/>
      <c r="H347" s="189"/>
      <c r="I347" s="188"/>
      <c r="J347" s="190">
        <f>SUM(I350:I377)</f>
        <v>614730000</v>
      </c>
    </row>
    <row r="348" spans="1:10">
      <c r="A348" s="191"/>
      <c r="B348" s="665"/>
      <c r="C348" s="672"/>
      <c r="D348" s="6" t="s">
        <v>173</v>
      </c>
      <c r="E348" s="3" t="s">
        <v>12</v>
      </c>
      <c r="F348" s="294">
        <v>984.9</v>
      </c>
      <c r="G348" s="10"/>
      <c r="H348" s="192"/>
      <c r="I348" s="10"/>
      <c r="J348" s="10"/>
    </row>
    <row r="349" spans="1:10">
      <c r="A349" s="193"/>
      <c r="B349" s="665"/>
      <c r="C349" s="672"/>
      <c r="D349" s="11" t="s">
        <v>13</v>
      </c>
      <c r="E349" s="3" t="s">
        <v>12</v>
      </c>
      <c r="F349" s="294">
        <v>984.9</v>
      </c>
      <c r="G349" s="10"/>
      <c r="H349" s="194"/>
      <c r="I349" s="10"/>
      <c r="J349" s="9"/>
    </row>
    <row r="350" spans="1:10">
      <c r="A350" s="193"/>
      <c r="B350" s="665"/>
      <c r="C350" s="672"/>
      <c r="D350" s="11" t="s">
        <v>14</v>
      </c>
      <c r="E350" s="3" t="s">
        <v>12</v>
      </c>
      <c r="F350" s="195">
        <f>SUM(F348-F349)</f>
        <v>0</v>
      </c>
      <c r="G350" s="10"/>
      <c r="H350" s="194"/>
      <c r="I350" s="10"/>
      <c r="J350" s="10"/>
    </row>
    <row r="351" spans="1:10">
      <c r="A351" s="193"/>
      <c r="B351" s="665"/>
      <c r="C351" s="672"/>
      <c r="D351" s="6" t="s">
        <v>125</v>
      </c>
      <c r="E351" s="1" t="s">
        <v>103</v>
      </c>
      <c r="F351" s="289">
        <f>F349/F348*100</f>
        <v>100</v>
      </c>
      <c r="G351" s="10"/>
      <c r="H351" s="194"/>
      <c r="I351" s="10"/>
      <c r="J351" s="10"/>
    </row>
    <row r="352" spans="1:10">
      <c r="A352" s="193"/>
      <c r="B352" s="665"/>
      <c r="C352" s="672"/>
      <c r="D352" s="6"/>
      <c r="E352" s="1"/>
      <c r="F352" s="295"/>
      <c r="G352" s="10"/>
      <c r="H352" s="194"/>
      <c r="I352" s="10"/>
      <c r="J352" s="296"/>
    </row>
    <row r="353" spans="1:10">
      <c r="A353" s="193"/>
      <c r="B353" s="665"/>
      <c r="C353" s="332"/>
      <c r="D353" s="6" t="s">
        <v>176</v>
      </c>
      <c r="E353" s="3" t="s">
        <v>12</v>
      </c>
      <c r="F353" s="294">
        <f>54.9</f>
        <v>54.9</v>
      </c>
      <c r="G353" s="673" t="s">
        <v>174</v>
      </c>
      <c r="H353" s="674"/>
      <c r="I353" s="674"/>
      <c r="J353" s="675"/>
    </row>
    <row r="354" spans="1:10" ht="17.25" customHeight="1">
      <c r="A354" s="193"/>
      <c r="B354" s="665"/>
      <c r="C354" s="661" t="s">
        <v>172</v>
      </c>
      <c r="D354" s="682" t="s">
        <v>177</v>
      </c>
      <c r="E354" s="1"/>
      <c r="F354" s="295"/>
      <c r="G354" s="676"/>
      <c r="H354" s="677"/>
      <c r="I354" s="677"/>
      <c r="J354" s="678"/>
    </row>
    <row r="355" spans="1:10">
      <c r="A355" s="193"/>
      <c r="B355" s="665"/>
      <c r="C355" s="661"/>
      <c r="D355" s="682"/>
      <c r="E355" s="1"/>
      <c r="F355" s="295"/>
      <c r="G355" s="679"/>
      <c r="H355" s="680"/>
      <c r="I355" s="680"/>
      <c r="J355" s="681"/>
    </row>
    <row r="356" spans="1:10">
      <c r="A356" s="193"/>
      <c r="B356" s="665"/>
      <c r="C356" s="661"/>
      <c r="D356" s="6"/>
      <c r="E356" s="1"/>
      <c r="F356" s="295"/>
      <c r="G356" s="10"/>
      <c r="H356" s="194"/>
      <c r="I356" s="10"/>
      <c r="J356" s="296"/>
    </row>
    <row r="357" spans="1:10">
      <c r="A357" s="193"/>
      <c r="B357" s="665"/>
      <c r="C357" s="661"/>
      <c r="D357" s="200" t="s">
        <v>175</v>
      </c>
      <c r="E357" s="196"/>
      <c r="F357" s="207"/>
      <c r="G357" s="208"/>
      <c r="H357" s="198"/>
      <c r="I357" s="208"/>
      <c r="J357" s="209"/>
    </row>
    <row r="358" spans="1:10">
      <c r="A358" s="193"/>
      <c r="B358" s="665"/>
      <c r="C358" s="661"/>
      <c r="D358" s="319" t="s">
        <v>104</v>
      </c>
      <c r="E358" s="204"/>
      <c r="F358" s="204"/>
      <c r="G358" s="199"/>
      <c r="H358" s="198"/>
      <c r="I358" s="199"/>
      <c r="J358" s="210"/>
    </row>
    <row r="359" spans="1:10">
      <c r="A359" s="193"/>
      <c r="B359" s="665"/>
      <c r="D359" s="688" t="s">
        <v>149</v>
      </c>
      <c r="E359" s="204"/>
      <c r="F359" s="202"/>
      <c r="G359" s="205"/>
      <c r="H359" s="205"/>
      <c r="I359" s="205"/>
      <c r="J359" s="205"/>
    </row>
    <row r="360" spans="1:10">
      <c r="A360" s="193"/>
      <c r="B360" s="665"/>
      <c r="C360" s="687" t="s">
        <v>178</v>
      </c>
      <c r="D360" s="688"/>
      <c r="E360" s="204"/>
      <c r="F360" s="202"/>
      <c r="G360" s="205"/>
      <c r="H360" s="205"/>
      <c r="I360" s="205"/>
      <c r="J360" s="205"/>
    </row>
    <row r="361" spans="1:10">
      <c r="A361" s="193"/>
      <c r="B361" s="665"/>
      <c r="C361" s="687"/>
      <c r="D361" s="688"/>
      <c r="E361" s="204"/>
      <c r="F361" s="202"/>
      <c r="G361" s="205"/>
      <c r="H361" s="205"/>
      <c r="I361" s="205"/>
      <c r="J361" s="205"/>
    </row>
    <row r="362" spans="1:10">
      <c r="A362" s="193"/>
      <c r="B362" s="665"/>
      <c r="D362" s="688"/>
      <c r="E362" s="212"/>
      <c r="F362" s="204"/>
      <c r="G362" s="212"/>
      <c r="H362" s="212"/>
      <c r="I362" s="213"/>
      <c r="J362" s="212"/>
    </row>
    <row r="363" spans="1:10">
      <c r="A363" s="193"/>
      <c r="B363" s="665"/>
      <c r="D363" s="688"/>
      <c r="E363" s="212"/>
      <c r="F363" s="204"/>
      <c r="G363" s="212"/>
      <c r="H363" s="212"/>
      <c r="I363" s="213"/>
      <c r="J363" s="212"/>
    </row>
    <row r="364" spans="1:10">
      <c r="A364" s="193"/>
      <c r="B364" s="665"/>
      <c r="D364" s="688"/>
      <c r="E364" s="204"/>
      <c r="F364" s="204"/>
      <c r="G364" s="199"/>
      <c r="H364" s="198"/>
      <c r="I364" s="199"/>
      <c r="J364" s="210"/>
    </row>
    <row r="365" spans="1:10">
      <c r="A365" s="193"/>
      <c r="B365" s="665"/>
      <c r="D365" s="688"/>
      <c r="E365" s="204"/>
      <c r="F365" s="204"/>
      <c r="G365" s="199"/>
      <c r="H365" s="198"/>
      <c r="I365" s="199"/>
      <c r="J365" s="210"/>
    </row>
    <row r="366" spans="1:10">
      <c r="A366" s="193"/>
      <c r="B366" s="665"/>
      <c r="C366" s="272"/>
      <c r="D366" s="688"/>
      <c r="E366" s="204"/>
      <c r="F366" s="204"/>
      <c r="G366" s="199"/>
      <c r="H366" s="198"/>
      <c r="I366" s="199"/>
      <c r="J366" s="210"/>
    </row>
    <row r="367" spans="1:10">
      <c r="A367" s="193"/>
      <c r="B367" s="665"/>
      <c r="C367" s="272"/>
      <c r="D367" s="688"/>
      <c r="E367" s="204"/>
      <c r="F367" s="204"/>
      <c r="G367" s="199"/>
      <c r="H367" s="198"/>
      <c r="I367" s="199"/>
      <c r="J367" s="210"/>
    </row>
    <row r="368" spans="1:10">
      <c r="A368" s="193"/>
      <c r="B368" s="665"/>
      <c r="C368" s="272"/>
      <c r="D368" s="688"/>
      <c r="E368" s="204"/>
      <c r="F368" s="204"/>
      <c r="G368" s="199"/>
      <c r="H368" s="198"/>
      <c r="I368" s="199"/>
      <c r="J368" s="210"/>
    </row>
    <row r="369" spans="1:10">
      <c r="A369" s="193"/>
      <c r="B369" s="665"/>
      <c r="C369" s="272"/>
      <c r="D369" s="688"/>
      <c r="E369" s="204"/>
      <c r="F369" s="204"/>
      <c r="G369" s="199"/>
      <c r="H369" s="198"/>
      <c r="I369" s="199"/>
      <c r="J369" s="210"/>
    </row>
    <row r="370" spans="1:10">
      <c r="A370" s="193"/>
      <c r="B370" s="665"/>
      <c r="C370" s="272"/>
      <c r="D370" s="688"/>
      <c r="E370" s="204"/>
      <c r="F370" s="204"/>
      <c r="G370" s="199"/>
      <c r="H370" s="198"/>
      <c r="I370" s="199"/>
      <c r="J370" s="210"/>
    </row>
    <row r="371" spans="1:10">
      <c r="A371" s="193"/>
      <c r="B371" s="665"/>
      <c r="C371" s="272"/>
      <c r="D371" s="688"/>
      <c r="E371" s="204"/>
      <c r="F371" s="204"/>
      <c r="G371" s="199"/>
      <c r="H371" s="198"/>
      <c r="I371" s="199"/>
      <c r="J371" s="210"/>
    </row>
    <row r="372" spans="1:10">
      <c r="A372" s="193"/>
      <c r="B372" s="665"/>
      <c r="C372" s="272"/>
      <c r="D372" s="688"/>
      <c r="E372" s="204"/>
      <c r="F372" s="204"/>
      <c r="G372" s="199"/>
      <c r="H372" s="198"/>
      <c r="I372" s="199"/>
      <c r="J372" s="210"/>
    </row>
    <row r="373" spans="1:10">
      <c r="A373" s="193"/>
      <c r="B373" s="665"/>
      <c r="C373" s="272"/>
      <c r="D373" s="688"/>
      <c r="E373" s="204"/>
      <c r="F373" s="204"/>
      <c r="G373" s="199"/>
      <c r="H373" s="198"/>
      <c r="I373" s="199"/>
      <c r="J373" s="210"/>
    </row>
    <row r="374" spans="1:10">
      <c r="A374" s="193"/>
      <c r="B374" s="665"/>
      <c r="C374" s="272"/>
      <c r="D374" s="688"/>
      <c r="E374" s="204"/>
      <c r="F374" s="204"/>
      <c r="G374" s="199"/>
      <c r="H374" s="198"/>
      <c r="I374" s="199"/>
      <c r="J374" s="210"/>
    </row>
    <row r="375" spans="1:10">
      <c r="A375" s="193"/>
      <c r="B375" s="665"/>
      <c r="C375" s="272"/>
      <c r="D375" s="688"/>
      <c r="E375" s="204"/>
      <c r="F375" s="204"/>
      <c r="G375" s="199"/>
      <c r="H375" s="198"/>
      <c r="I375" s="199"/>
      <c r="J375" s="210"/>
    </row>
    <row r="376" spans="1:10">
      <c r="A376" s="193"/>
      <c r="B376" s="665"/>
      <c r="C376" s="272"/>
      <c r="D376" s="322" t="s">
        <v>150</v>
      </c>
      <c r="E376" s="201" t="s">
        <v>12</v>
      </c>
      <c r="F376" s="204">
        <f>F349-F353</f>
        <v>930</v>
      </c>
      <c r="G376" s="208">
        <v>661000</v>
      </c>
      <c r="H376" s="198">
        <v>1</v>
      </c>
      <c r="I376" s="208">
        <f>F376*G376*H376</f>
        <v>614730000</v>
      </c>
      <c r="J376" s="266"/>
    </row>
    <row r="377" spans="1:10">
      <c r="A377" s="193"/>
      <c r="B377" s="665"/>
      <c r="C377" s="247"/>
      <c r="D377" s="663" t="s">
        <v>134</v>
      </c>
      <c r="E377" s="201"/>
      <c r="F377" s="264"/>
      <c r="G377" s="201"/>
      <c r="H377" s="201"/>
      <c r="I377" s="265"/>
      <c r="J377" s="266"/>
    </row>
    <row r="378" spans="1:10">
      <c r="A378" s="193"/>
      <c r="B378" s="318"/>
      <c r="C378" s="247"/>
      <c r="D378" s="663"/>
      <c r="E378" s="201"/>
      <c r="F378" s="264"/>
      <c r="G378" s="201"/>
      <c r="H378" s="201"/>
      <c r="I378" s="265"/>
      <c r="J378" s="273"/>
    </row>
    <row r="379" spans="1:10">
      <c r="A379" s="193"/>
      <c r="B379" s="318"/>
      <c r="C379" s="247"/>
      <c r="D379" s="317"/>
      <c r="E379" s="201"/>
      <c r="F379" s="264"/>
      <c r="G379" s="201"/>
      <c r="H379" s="201"/>
      <c r="I379" s="265"/>
      <c r="J379" s="273"/>
    </row>
    <row r="380" spans="1:10">
      <c r="A380" s="193"/>
      <c r="B380" s="214"/>
      <c r="C380" s="247"/>
      <c r="D380" s="6" t="s">
        <v>15</v>
      </c>
      <c r="E380" s="258"/>
      <c r="F380" s="3"/>
      <c r="G380" s="10"/>
      <c r="H380" s="194"/>
      <c r="I380" s="10"/>
      <c r="J380" s="9">
        <f>I381+I384</f>
        <v>315000</v>
      </c>
    </row>
    <row r="381" spans="1:10">
      <c r="A381" s="193"/>
      <c r="B381" s="214"/>
      <c r="C381" s="247"/>
      <c r="D381" s="6" t="s">
        <v>16</v>
      </c>
      <c r="E381" s="258"/>
      <c r="F381" s="3"/>
      <c r="G381" s="10"/>
      <c r="H381" s="215"/>
      <c r="I381" s="9">
        <v>0</v>
      </c>
      <c r="J381" s="10"/>
    </row>
    <row r="382" spans="1:10">
      <c r="A382" s="193"/>
      <c r="B382" s="214"/>
      <c r="C382" s="247"/>
      <c r="D382" s="321" t="s">
        <v>123</v>
      </c>
      <c r="E382" s="258"/>
      <c r="F382" s="3"/>
      <c r="G382" s="10"/>
      <c r="H382" s="215"/>
      <c r="I382" s="9"/>
      <c r="J382" s="10"/>
    </row>
    <row r="383" spans="1:10">
      <c r="A383" s="193"/>
      <c r="B383" s="214"/>
      <c r="C383" s="13"/>
      <c r="D383" s="315"/>
      <c r="E383" s="258"/>
      <c r="F383" s="217"/>
      <c r="G383" s="218"/>
      <c r="H383" s="219"/>
      <c r="I383" s="220"/>
      <c r="J383" s="221"/>
    </row>
    <row r="384" spans="1:10">
      <c r="A384" s="193"/>
      <c r="B384" s="214"/>
      <c r="C384" s="13"/>
      <c r="D384" s="216" t="s">
        <v>105</v>
      </c>
      <c r="E384" s="258"/>
      <c r="F384" s="217"/>
      <c r="G384" s="218"/>
      <c r="H384" s="219"/>
      <c r="I384" s="220">
        <f>SUM(I393:I393)</f>
        <v>315000</v>
      </c>
      <c r="J384" s="221"/>
    </row>
    <row r="385" spans="1:10">
      <c r="A385" s="193"/>
      <c r="B385" s="214"/>
      <c r="C385" s="13"/>
      <c r="D385" s="256" t="s">
        <v>104</v>
      </c>
      <c r="E385" s="258"/>
      <c r="F385" s="217"/>
      <c r="G385" s="218"/>
      <c r="H385" s="219"/>
      <c r="I385" s="220"/>
      <c r="J385" s="221"/>
    </row>
    <row r="386" spans="1:10">
      <c r="A386" s="193"/>
      <c r="B386" s="214"/>
      <c r="C386" s="13"/>
      <c r="D386" s="222" t="s">
        <v>106</v>
      </c>
      <c r="E386" s="258"/>
      <c r="F386" s="217"/>
      <c r="G386" s="218"/>
      <c r="H386" s="219"/>
      <c r="I386" s="220"/>
      <c r="J386" s="221"/>
    </row>
    <row r="387" spans="1:10">
      <c r="A387" s="193"/>
      <c r="B387" s="214"/>
      <c r="C387" s="13"/>
      <c r="D387" s="585" t="s">
        <v>124</v>
      </c>
      <c r="E387" s="258"/>
      <c r="F387" s="217"/>
      <c r="G387" s="218"/>
      <c r="H387" s="219"/>
      <c r="I387" s="220"/>
      <c r="J387" s="221"/>
    </row>
    <row r="388" spans="1:10">
      <c r="A388" s="193"/>
      <c r="B388" s="214"/>
      <c r="C388" s="13"/>
      <c r="D388" s="585"/>
      <c r="E388" s="258"/>
      <c r="F388" s="217"/>
      <c r="G388" s="218"/>
      <c r="H388" s="219"/>
      <c r="I388" s="220"/>
      <c r="J388" s="221"/>
    </row>
    <row r="389" spans="1:10">
      <c r="A389" s="193"/>
      <c r="B389" s="214"/>
      <c r="C389" s="13"/>
      <c r="D389" s="585"/>
      <c r="E389" s="258"/>
      <c r="F389" s="217"/>
      <c r="G389" s="218"/>
      <c r="H389" s="219"/>
      <c r="I389" s="220"/>
      <c r="J389" s="221"/>
    </row>
    <row r="390" spans="1:10">
      <c r="A390" s="193"/>
      <c r="B390" s="214"/>
      <c r="C390" s="13"/>
      <c r="D390" s="585"/>
      <c r="E390" s="258"/>
      <c r="F390" s="217"/>
      <c r="G390" s="218"/>
      <c r="H390" s="219"/>
      <c r="I390" s="220"/>
      <c r="J390" s="221"/>
    </row>
    <row r="391" spans="1:10">
      <c r="A391" s="193"/>
      <c r="B391" s="214"/>
      <c r="C391" s="13"/>
      <c r="D391" s="585"/>
      <c r="E391" s="258"/>
      <c r="F391" s="217"/>
      <c r="G391" s="218"/>
      <c r="H391" s="219"/>
      <c r="I391" s="220"/>
      <c r="J391" s="221"/>
    </row>
    <row r="392" spans="1:10">
      <c r="A392" s="193"/>
      <c r="B392" s="214"/>
      <c r="C392" s="13"/>
      <c r="D392" s="585"/>
      <c r="E392" s="258"/>
      <c r="F392" s="217"/>
      <c r="G392" s="218"/>
      <c r="H392" s="219"/>
      <c r="I392" s="220"/>
      <c r="J392" s="221"/>
    </row>
    <row r="393" spans="1:10">
      <c r="A393" s="193"/>
      <c r="B393" s="214"/>
      <c r="C393" s="13"/>
      <c r="D393" s="323" t="s">
        <v>136</v>
      </c>
      <c r="E393" s="258" t="s">
        <v>12</v>
      </c>
      <c r="F393" s="324">
        <v>21</v>
      </c>
      <c r="G393" s="208">
        <v>15000</v>
      </c>
      <c r="H393" s="198">
        <v>1</v>
      </c>
      <c r="I393" s="208">
        <f>F393*G393*H393</f>
        <v>315000</v>
      </c>
      <c r="J393" s="221"/>
    </row>
    <row r="394" spans="1:10">
      <c r="A394" s="193"/>
      <c r="B394" s="214"/>
      <c r="C394" s="13"/>
      <c r="D394" s="274"/>
      <c r="E394" s="201"/>
      <c r="F394" s="277"/>
      <c r="G394" s="275"/>
      <c r="H394" s="219"/>
      <c r="I394" s="278"/>
      <c r="J394" s="276"/>
    </row>
    <row r="395" spans="1:10">
      <c r="A395" s="193"/>
      <c r="B395" s="214"/>
      <c r="C395" s="13"/>
      <c r="D395" s="228" t="s">
        <v>107</v>
      </c>
      <c r="E395" s="201"/>
      <c r="F395" s="229"/>
      <c r="G395" s="230"/>
      <c r="H395" s="230"/>
      <c r="I395" s="231"/>
      <c r="J395" s="232">
        <f>SUM(I396:I422)</f>
        <v>306157680</v>
      </c>
    </row>
    <row r="396" spans="1:10">
      <c r="A396" s="193"/>
      <c r="B396" s="214"/>
      <c r="C396" s="13"/>
      <c r="D396" s="228" t="s">
        <v>108</v>
      </c>
      <c r="E396" s="204"/>
      <c r="F396" s="229"/>
      <c r="G396" s="230"/>
      <c r="H396" s="230"/>
      <c r="I396" s="233"/>
      <c r="J396" s="230"/>
    </row>
    <row r="397" spans="1:10">
      <c r="A397" s="193"/>
      <c r="B397" s="214"/>
      <c r="C397" s="13"/>
      <c r="D397" s="203" t="s">
        <v>109</v>
      </c>
      <c r="E397" s="204"/>
      <c r="F397" s="229"/>
      <c r="G397" s="230"/>
      <c r="H397" s="230"/>
      <c r="I397" s="231"/>
      <c r="J397" s="230"/>
    </row>
    <row r="398" spans="1:10">
      <c r="A398" s="193"/>
      <c r="B398" s="214"/>
      <c r="C398" s="13"/>
      <c r="D398" s="660" t="s">
        <v>110</v>
      </c>
      <c r="E398" s="204"/>
      <c r="F398" s="229"/>
      <c r="G398" s="230"/>
      <c r="H398" s="230"/>
      <c r="I398" s="231"/>
      <c r="J398" s="230"/>
    </row>
    <row r="399" spans="1:10">
      <c r="A399" s="193"/>
      <c r="B399" s="214"/>
      <c r="C399" s="13"/>
      <c r="D399" s="660"/>
      <c r="E399" s="204"/>
      <c r="F399" s="229"/>
      <c r="G399" s="230"/>
      <c r="H399" s="230"/>
      <c r="I399" s="231"/>
      <c r="J399" s="230"/>
    </row>
    <row r="400" spans="1:10">
      <c r="A400" s="193"/>
      <c r="B400" s="214"/>
      <c r="C400" s="13"/>
      <c r="D400" s="660"/>
      <c r="E400" s="204"/>
      <c r="F400" s="229"/>
      <c r="G400" s="230"/>
      <c r="H400" s="230"/>
      <c r="I400" s="231"/>
      <c r="J400" s="230"/>
    </row>
    <row r="401" spans="1:10">
      <c r="A401" s="193"/>
      <c r="B401" s="214"/>
      <c r="C401" s="13"/>
      <c r="D401" s="660"/>
      <c r="E401" s="204"/>
      <c r="F401" s="229"/>
      <c r="G401" s="230"/>
      <c r="H401" s="230"/>
      <c r="I401" s="231"/>
      <c r="J401" s="230"/>
    </row>
    <row r="402" spans="1:10">
      <c r="A402" s="193"/>
      <c r="B402" s="214"/>
      <c r="C402" s="13"/>
      <c r="D402" s="660"/>
      <c r="E402" s="204"/>
      <c r="F402" s="229"/>
      <c r="G402" s="230"/>
      <c r="H402" s="230"/>
      <c r="I402" s="231"/>
      <c r="J402" s="230"/>
    </row>
    <row r="403" spans="1:10">
      <c r="A403" s="193"/>
      <c r="B403" s="214"/>
      <c r="C403" s="13"/>
      <c r="D403" s="660"/>
      <c r="E403" s="204"/>
      <c r="F403" s="229"/>
      <c r="G403" s="230"/>
      <c r="H403" s="230"/>
      <c r="I403" s="231"/>
      <c r="J403" s="230"/>
    </row>
    <row r="404" spans="1:10">
      <c r="A404" s="193"/>
      <c r="B404" s="214"/>
      <c r="C404" s="13"/>
      <c r="D404" s="660"/>
      <c r="E404" s="204"/>
      <c r="F404" s="229"/>
      <c r="G404" s="230"/>
      <c r="H404" s="230"/>
      <c r="I404" s="231"/>
      <c r="J404" s="230"/>
    </row>
    <row r="405" spans="1:10">
      <c r="A405" s="193"/>
      <c r="B405" s="214"/>
      <c r="C405" s="13"/>
      <c r="D405" s="661" t="s">
        <v>115</v>
      </c>
      <c r="E405" s="204"/>
      <c r="F405" s="229"/>
      <c r="G405" s="230"/>
      <c r="H405" s="230"/>
      <c r="I405" s="231"/>
      <c r="J405" s="230"/>
    </row>
    <row r="406" spans="1:10">
      <c r="A406" s="193"/>
      <c r="B406" s="214"/>
      <c r="C406" s="13"/>
      <c r="D406" s="661"/>
      <c r="E406" s="204"/>
      <c r="F406" s="229"/>
      <c r="G406" s="230"/>
      <c r="H406" s="230"/>
      <c r="I406" s="231"/>
      <c r="J406" s="230"/>
    </row>
    <row r="407" spans="1:10">
      <c r="A407" s="193"/>
      <c r="B407" s="214"/>
      <c r="C407" s="13"/>
      <c r="D407" s="661"/>
      <c r="E407" s="201" t="s">
        <v>17</v>
      </c>
      <c r="F407" s="197">
        <f>30*12*1</f>
        <v>360</v>
      </c>
      <c r="G407" s="199">
        <v>13438</v>
      </c>
      <c r="H407" s="198">
        <v>1</v>
      </c>
      <c r="I407" s="234">
        <f>F407*G407*H407</f>
        <v>4837680</v>
      </c>
      <c r="J407" s="230"/>
    </row>
    <row r="408" spans="1:10">
      <c r="A408" s="193"/>
      <c r="B408" s="214"/>
      <c r="C408" s="13"/>
      <c r="D408" s="314"/>
      <c r="E408" s="201"/>
      <c r="F408" s="197"/>
      <c r="G408" s="199"/>
      <c r="H408" s="198"/>
      <c r="I408" s="234"/>
      <c r="J408" s="230"/>
    </row>
    <row r="409" spans="1:10">
      <c r="A409" s="193"/>
      <c r="B409" s="214"/>
      <c r="C409" s="13"/>
      <c r="D409" s="228" t="s">
        <v>18</v>
      </c>
      <c r="E409" s="204"/>
      <c r="F409" s="229"/>
      <c r="G409" s="230"/>
      <c r="H409" s="230"/>
      <c r="I409" s="233"/>
      <c r="J409" s="230"/>
    </row>
    <row r="410" spans="1:10">
      <c r="A410" s="193"/>
      <c r="B410" s="214"/>
      <c r="C410" s="13"/>
      <c r="D410" s="662" t="s">
        <v>122</v>
      </c>
      <c r="E410" s="204"/>
      <c r="F410" s="229"/>
      <c r="G410" s="230"/>
      <c r="H410" s="230"/>
      <c r="I410" s="231"/>
      <c r="J410" s="230"/>
    </row>
    <row r="411" spans="1:10">
      <c r="A411" s="193"/>
      <c r="B411" s="214"/>
      <c r="C411" s="13"/>
      <c r="D411" s="662"/>
      <c r="E411" s="204"/>
      <c r="F411" s="229"/>
      <c r="G411" s="230"/>
      <c r="H411" s="230"/>
      <c r="I411" s="231"/>
      <c r="J411" s="230"/>
    </row>
    <row r="412" spans="1:10">
      <c r="A412" s="193"/>
      <c r="B412" s="214"/>
      <c r="C412" s="13"/>
      <c r="D412" s="662"/>
      <c r="E412" s="204"/>
      <c r="F412" s="229"/>
      <c r="G412" s="230"/>
      <c r="H412" s="230"/>
      <c r="I412" s="231"/>
      <c r="J412" s="230"/>
    </row>
    <row r="413" spans="1:10">
      <c r="A413" s="193"/>
      <c r="B413" s="214"/>
      <c r="C413" s="13"/>
      <c r="D413" s="662"/>
      <c r="E413" s="204"/>
      <c r="F413" s="229"/>
      <c r="G413" s="230"/>
      <c r="H413" s="230"/>
      <c r="I413" s="231"/>
      <c r="J413" s="230"/>
    </row>
    <row r="414" spans="1:10">
      <c r="A414" s="193"/>
      <c r="B414" s="214"/>
      <c r="C414" s="13"/>
      <c r="D414" s="662"/>
      <c r="E414" s="204"/>
      <c r="F414" s="229"/>
      <c r="G414" s="230"/>
      <c r="H414" s="230"/>
      <c r="I414" s="231"/>
      <c r="J414" s="230"/>
    </row>
    <row r="415" spans="1:10">
      <c r="A415" s="193"/>
      <c r="B415" s="214"/>
      <c r="C415" s="13"/>
      <c r="D415" s="663" t="s">
        <v>121</v>
      </c>
      <c r="E415" s="204"/>
      <c r="F415" s="229"/>
      <c r="G415" s="230"/>
      <c r="H415" s="230"/>
      <c r="I415" s="231"/>
      <c r="J415" s="230"/>
    </row>
    <row r="416" spans="1:10">
      <c r="A416" s="193"/>
      <c r="B416" s="214"/>
      <c r="C416" s="13"/>
      <c r="D416" s="663"/>
      <c r="E416" s="204"/>
      <c r="F416" s="229"/>
      <c r="G416" s="230"/>
      <c r="H416" s="230"/>
      <c r="I416" s="231"/>
      <c r="J416" s="230"/>
    </row>
    <row r="417" spans="1:10">
      <c r="A417" s="193"/>
      <c r="B417" s="214"/>
      <c r="C417" s="13"/>
      <c r="D417" s="663"/>
      <c r="E417" s="204"/>
      <c r="F417" s="229"/>
      <c r="G417" s="230"/>
      <c r="H417" s="230"/>
      <c r="I417" s="231"/>
      <c r="J417" s="230"/>
    </row>
    <row r="418" spans="1:10">
      <c r="A418" s="193"/>
      <c r="B418" s="214"/>
      <c r="C418" s="13"/>
      <c r="D418" s="656" t="s">
        <v>119</v>
      </c>
      <c r="E418" s="204"/>
      <c r="F418" s="229"/>
      <c r="G418" s="230"/>
      <c r="H418" s="230"/>
      <c r="I418" s="231"/>
      <c r="J418" s="230"/>
    </row>
    <row r="419" spans="1:10">
      <c r="A419" s="193"/>
      <c r="B419" s="214"/>
      <c r="C419" s="13"/>
      <c r="D419" s="656"/>
      <c r="E419" s="261"/>
      <c r="F419" s="229"/>
      <c r="G419" s="262"/>
      <c r="H419" s="230"/>
      <c r="I419" s="231"/>
      <c r="J419" s="230"/>
    </row>
    <row r="420" spans="1:10">
      <c r="A420" s="193"/>
      <c r="B420" s="214"/>
      <c r="C420" s="13"/>
      <c r="D420" s="656"/>
      <c r="E420" s="261"/>
      <c r="F420" s="229"/>
      <c r="G420" s="262"/>
      <c r="H420" s="230"/>
      <c r="I420" s="231"/>
      <c r="J420" s="230"/>
    </row>
    <row r="421" spans="1:10">
      <c r="A421" s="193"/>
      <c r="B421" s="214"/>
      <c r="C421" s="13"/>
      <c r="D421" s="656"/>
      <c r="E421" s="261"/>
      <c r="F421" s="229"/>
      <c r="G421" s="262"/>
      <c r="H421" s="230"/>
      <c r="I421" s="231"/>
      <c r="J421" s="230"/>
    </row>
    <row r="422" spans="1:10">
      <c r="A422" s="193"/>
      <c r="B422" s="214"/>
      <c r="C422" s="13"/>
      <c r="D422" s="235" t="s">
        <v>179</v>
      </c>
      <c r="E422" s="236" t="s">
        <v>12</v>
      </c>
      <c r="F422" s="237">
        <f>F376</f>
        <v>930</v>
      </c>
      <c r="G422" s="238">
        <v>324000</v>
      </c>
      <c r="H422" s="239">
        <v>1</v>
      </c>
      <c r="I422" s="234">
        <f>H422*G422*F422</f>
        <v>301320000</v>
      </c>
      <c r="J422" s="230"/>
    </row>
    <row r="423" spans="1:10">
      <c r="A423" s="193"/>
      <c r="B423" s="214"/>
      <c r="C423" s="13"/>
      <c r="D423" s="235"/>
      <c r="E423" s="236"/>
      <c r="F423" s="237"/>
      <c r="G423" s="238"/>
      <c r="H423" s="239"/>
      <c r="I423" s="234"/>
      <c r="J423" s="230"/>
    </row>
    <row r="424" spans="1:10">
      <c r="A424" s="193"/>
      <c r="B424" s="214"/>
      <c r="C424" s="13"/>
      <c r="D424" s="230" t="s">
        <v>100</v>
      </c>
      <c r="E424" s="204"/>
      <c r="F424" s="240"/>
      <c r="G424" s="241"/>
      <c r="H424" s="267"/>
      <c r="I424" s="241"/>
      <c r="J424" s="242"/>
    </row>
    <row r="425" spans="1:10">
      <c r="A425" s="193"/>
      <c r="B425" s="214"/>
      <c r="C425" s="13"/>
      <c r="D425" s="203" t="s">
        <v>104</v>
      </c>
      <c r="E425" s="204"/>
      <c r="F425" s="658" t="s">
        <v>111</v>
      </c>
      <c r="G425" s="658"/>
      <c r="H425" s="658"/>
      <c r="I425" s="658"/>
      <c r="J425" s="658"/>
    </row>
    <row r="426" spans="1:10" ht="33">
      <c r="A426" s="193"/>
      <c r="B426" s="214"/>
      <c r="C426" s="13"/>
      <c r="D426" s="260" t="s">
        <v>98</v>
      </c>
      <c r="E426" s="204"/>
      <c r="F426" s="658"/>
      <c r="G426" s="658"/>
      <c r="H426" s="658"/>
      <c r="I426" s="658"/>
      <c r="J426" s="658"/>
    </row>
    <row r="427" spans="1:10">
      <c r="A427" s="193"/>
      <c r="B427" s="214"/>
      <c r="C427" s="13"/>
      <c r="D427" s="260"/>
      <c r="E427" s="204"/>
      <c r="F427" s="316"/>
      <c r="G427" s="316"/>
      <c r="H427" s="316"/>
      <c r="I427" s="316"/>
      <c r="J427" s="316"/>
    </row>
    <row r="428" spans="1:10">
      <c r="A428" s="684" t="s">
        <v>120</v>
      </c>
      <c r="B428" s="684"/>
      <c r="C428" s="684"/>
      <c r="D428" s="684"/>
      <c r="E428" s="684"/>
      <c r="F428" s="684"/>
      <c r="G428" s="684"/>
      <c r="H428" s="684"/>
      <c r="I428" s="684"/>
      <c r="J428" s="331">
        <f>J347+J380+J395</f>
        <v>921202680</v>
      </c>
    </row>
    <row r="429" spans="1:10">
      <c r="A429" s="550"/>
      <c r="B429" s="551"/>
      <c r="C429" s="550"/>
      <c r="D429" s="550"/>
      <c r="E429" s="552"/>
      <c r="F429" s="553"/>
      <c r="G429" s="554"/>
      <c r="H429" s="550"/>
      <c r="I429" s="554"/>
      <c r="J429" s="550"/>
    </row>
    <row r="430" spans="1:10" ht="17.25" customHeight="1">
      <c r="A430" s="336">
        <v>6</v>
      </c>
      <c r="B430" s="600" t="s">
        <v>190</v>
      </c>
      <c r="C430" s="607" t="s">
        <v>191</v>
      </c>
      <c r="D430" s="337" t="s">
        <v>11</v>
      </c>
      <c r="E430" s="338"/>
      <c r="F430" s="556"/>
      <c r="G430" s="340"/>
      <c r="H430" s="341"/>
      <c r="I430" s="341"/>
      <c r="J430" s="342">
        <f>I479</f>
        <v>7919659800</v>
      </c>
    </row>
    <row r="431" spans="1:10">
      <c r="A431" s="343"/>
      <c r="B431" s="601"/>
      <c r="C431" s="608"/>
      <c r="D431" s="344" t="s">
        <v>192</v>
      </c>
      <c r="E431" s="345" t="s">
        <v>12</v>
      </c>
      <c r="F431" s="557">
        <v>3739.9</v>
      </c>
      <c r="G431" s="347"/>
      <c r="H431" s="348"/>
      <c r="I431" s="348"/>
      <c r="J431" s="347"/>
    </row>
    <row r="432" spans="1:10">
      <c r="A432" s="343"/>
      <c r="B432" s="601"/>
      <c r="C432" s="608"/>
      <c r="D432" s="349" t="s">
        <v>13</v>
      </c>
      <c r="E432" s="350" t="s">
        <v>12</v>
      </c>
      <c r="F432" s="558">
        <v>3739.9</v>
      </c>
      <c r="G432" s="347"/>
      <c r="H432" s="348"/>
      <c r="I432" s="348"/>
      <c r="J432" s="347"/>
    </row>
    <row r="433" spans="1:10">
      <c r="A433" s="343"/>
      <c r="B433" s="601"/>
      <c r="C433" s="608"/>
      <c r="D433" s="349" t="s">
        <v>14</v>
      </c>
      <c r="E433" s="350" t="s">
        <v>12</v>
      </c>
      <c r="F433" s="558">
        <f>F431-F432</f>
        <v>0</v>
      </c>
      <c r="G433" s="347"/>
      <c r="H433" s="348"/>
      <c r="I433" s="348"/>
      <c r="J433" s="347"/>
    </row>
    <row r="434" spans="1:10">
      <c r="A434" s="343"/>
      <c r="B434" s="601"/>
      <c r="C434" s="608"/>
      <c r="D434" s="344" t="s">
        <v>194</v>
      </c>
      <c r="E434" s="345" t="s">
        <v>12</v>
      </c>
      <c r="F434" s="557">
        <v>4150</v>
      </c>
      <c r="G434" s="347"/>
      <c r="H434" s="348"/>
      <c r="I434" s="348"/>
      <c r="J434" s="347"/>
    </row>
    <row r="435" spans="1:10">
      <c r="A435" s="343"/>
      <c r="B435" s="601"/>
      <c r="C435" s="608"/>
      <c r="D435" s="349" t="s">
        <v>13</v>
      </c>
      <c r="E435" s="350" t="s">
        <v>12</v>
      </c>
      <c r="F435" s="558">
        <v>2282</v>
      </c>
      <c r="G435" s="347"/>
      <c r="H435" s="348"/>
      <c r="I435" s="348"/>
      <c r="J435" s="347"/>
    </row>
    <row r="436" spans="1:10">
      <c r="A436" s="343"/>
      <c r="B436" s="601"/>
      <c r="C436" s="555"/>
      <c r="D436" s="349" t="s">
        <v>14</v>
      </c>
      <c r="E436" s="350" t="s">
        <v>12</v>
      </c>
      <c r="F436" s="558">
        <f>F434-F435</f>
        <v>1868</v>
      </c>
      <c r="G436" s="347"/>
      <c r="H436" s="348"/>
      <c r="I436" s="348"/>
      <c r="J436" s="347"/>
    </row>
    <row r="437" spans="1:10">
      <c r="A437" s="343"/>
      <c r="B437" s="601"/>
      <c r="C437" s="604" t="s">
        <v>294</v>
      </c>
      <c r="D437" s="344" t="s">
        <v>195</v>
      </c>
      <c r="E437" s="345" t="s">
        <v>12</v>
      </c>
      <c r="F437" s="557">
        <v>5025.8</v>
      </c>
      <c r="G437" s="347"/>
      <c r="H437" s="348"/>
      <c r="I437" s="348"/>
      <c r="J437" s="347"/>
    </row>
    <row r="438" spans="1:10">
      <c r="A438" s="343"/>
      <c r="B438" s="601"/>
      <c r="C438" s="604"/>
      <c r="D438" s="349" t="s">
        <v>13</v>
      </c>
      <c r="E438" s="350" t="s">
        <v>12</v>
      </c>
      <c r="F438" s="558">
        <v>4808.5</v>
      </c>
      <c r="G438" s="347"/>
      <c r="H438" s="348"/>
      <c r="I438" s="348"/>
      <c r="J438" s="347"/>
    </row>
    <row r="439" spans="1:10">
      <c r="A439" s="343"/>
      <c r="B439" s="601"/>
      <c r="C439" s="354"/>
      <c r="D439" s="349" t="s">
        <v>14</v>
      </c>
      <c r="E439" s="350" t="s">
        <v>12</v>
      </c>
      <c r="F439" s="558">
        <f>F437-F438</f>
        <v>217.30000000000018</v>
      </c>
      <c r="G439" s="609" t="s">
        <v>293</v>
      </c>
      <c r="H439" s="610"/>
      <c r="I439" s="610"/>
      <c r="J439" s="611"/>
    </row>
    <row r="440" spans="1:10">
      <c r="A440" s="343"/>
      <c r="B440" s="601"/>
      <c r="C440" s="354"/>
      <c r="D440" s="349"/>
      <c r="E440" s="350"/>
      <c r="F440" s="558"/>
      <c r="G440" s="612"/>
      <c r="H440" s="613"/>
      <c r="I440" s="613"/>
      <c r="J440" s="614"/>
    </row>
    <row r="441" spans="1:10">
      <c r="A441" s="343"/>
      <c r="B441" s="601"/>
      <c r="C441" s="354"/>
      <c r="D441" s="349"/>
      <c r="E441" s="350"/>
      <c r="F441" s="558"/>
      <c r="G441" s="612"/>
      <c r="H441" s="613"/>
      <c r="I441" s="613"/>
      <c r="J441" s="614"/>
    </row>
    <row r="442" spans="1:10">
      <c r="A442" s="343"/>
      <c r="B442" s="601"/>
      <c r="C442" s="354"/>
      <c r="D442" s="349"/>
      <c r="E442" s="350"/>
      <c r="F442" s="558"/>
      <c r="G442" s="612"/>
      <c r="H442" s="613"/>
      <c r="I442" s="613"/>
      <c r="J442" s="614"/>
    </row>
    <row r="443" spans="1:10">
      <c r="A443" s="343"/>
      <c r="B443" s="601"/>
      <c r="C443" s="354"/>
      <c r="D443" s="349"/>
      <c r="E443" s="350"/>
      <c r="F443" s="558"/>
      <c r="G443" s="612"/>
      <c r="H443" s="613"/>
      <c r="I443" s="613"/>
      <c r="J443" s="614"/>
    </row>
    <row r="444" spans="1:10">
      <c r="A444" s="343"/>
      <c r="B444" s="601"/>
      <c r="C444" s="354"/>
      <c r="D444" s="349"/>
      <c r="E444" s="350"/>
      <c r="F444" s="558"/>
      <c r="G444" s="612"/>
      <c r="H444" s="613"/>
      <c r="I444" s="613"/>
      <c r="J444" s="614"/>
    </row>
    <row r="445" spans="1:10">
      <c r="A445" s="343"/>
      <c r="B445" s="601"/>
      <c r="C445" s="354"/>
      <c r="D445" s="349"/>
      <c r="E445" s="350"/>
      <c r="F445" s="558"/>
      <c r="G445" s="612"/>
      <c r="H445" s="613"/>
      <c r="I445" s="613"/>
      <c r="J445" s="614"/>
    </row>
    <row r="446" spans="1:10">
      <c r="A446" s="343"/>
      <c r="B446" s="601"/>
      <c r="C446" s="354"/>
      <c r="D446" s="349"/>
      <c r="E446" s="350"/>
      <c r="F446" s="558"/>
      <c r="G446" s="615"/>
      <c r="H446" s="616"/>
      <c r="I446" s="616"/>
      <c r="J446" s="617"/>
    </row>
    <row r="447" spans="1:10">
      <c r="A447" s="343"/>
      <c r="B447" s="601"/>
      <c r="C447" s="354"/>
      <c r="D447" s="344" t="s">
        <v>292</v>
      </c>
      <c r="E447" s="345" t="s">
        <v>12</v>
      </c>
      <c r="F447" s="560">
        <f>F431+F434+F437</f>
        <v>12915.7</v>
      </c>
      <c r="G447" s="452"/>
      <c r="H447" s="348"/>
      <c r="I447" s="348"/>
      <c r="J447" s="347"/>
    </row>
    <row r="448" spans="1:10">
      <c r="A448" s="343"/>
      <c r="B448" s="601"/>
      <c r="C448" s="354"/>
      <c r="D448" s="349" t="s">
        <v>13</v>
      </c>
      <c r="E448" s="350" t="s">
        <v>12</v>
      </c>
      <c r="F448" s="558">
        <f>F432+F435+F438</f>
        <v>10830.4</v>
      </c>
      <c r="G448" s="347"/>
      <c r="H448" s="348"/>
      <c r="I448" s="348"/>
      <c r="J448" s="347"/>
    </row>
    <row r="449" spans="1:10">
      <c r="A449" s="343"/>
      <c r="B449" s="601"/>
      <c r="C449" s="354"/>
      <c r="D449" s="349" t="s">
        <v>14</v>
      </c>
      <c r="E449" s="350" t="s">
        <v>12</v>
      </c>
      <c r="F449" s="558">
        <f>F433+F436+F439</f>
        <v>2085.3000000000002</v>
      </c>
      <c r="G449" s="347"/>
      <c r="H449" s="348"/>
      <c r="I449" s="348"/>
      <c r="J449" s="347"/>
    </row>
    <row r="450" spans="1:10">
      <c r="A450" s="343"/>
      <c r="B450" s="601"/>
      <c r="C450" s="354"/>
      <c r="D450" s="352" t="s">
        <v>193</v>
      </c>
      <c r="E450" s="350" t="s">
        <v>103</v>
      </c>
      <c r="F450" s="559">
        <f>F448/F447</f>
        <v>0.83854533629613559</v>
      </c>
      <c r="G450" s="347"/>
      <c r="H450" s="348"/>
      <c r="I450" s="348"/>
      <c r="J450" s="347"/>
    </row>
    <row r="451" spans="1:10">
      <c r="A451" s="343"/>
      <c r="B451" s="601"/>
      <c r="C451" s="354"/>
      <c r="D451" s="352"/>
      <c r="E451" s="350"/>
      <c r="F451" s="559"/>
      <c r="G451" s="347"/>
      <c r="H451" s="348"/>
      <c r="I451" s="348"/>
      <c r="J451" s="347"/>
    </row>
    <row r="452" spans="1:10">
      <c r="A452" s="355"/>
      <c r="B452" s="601"/>
      <c r="C452" s="356"/>
      <c r="D452" s="357" t="s">
        <v>196</v>
      </c>
      <c r="E452" s="358" t="s">
        <v>12</v>
      </c>
      <c r="F452" s="561">
        <f>F453+F456</f>
        <v>382.3</v>
      </c>
      <c r="G452" s="359"/>
      <c r="H452" s="360"/>
      <c r="I452" s="360"/>
      <c r="J452" s="360"/>
    </row>
    <row r="453" spans="1:10" ht="17.25" customHeight="1">
      <c r="A453" s="355"/>
      <c r="B453" s="601"/>
      <c r="C453" s="356"/>
      <c r="D453" s="357" t="s">
        <v>197</v>
      </c>
      <c r="E453" s="361" t="s">
        <v>12</v>
      </c>
      <c r="F453" s="562">
        <v>55.7</v>
      </c>
      <c r="G453" s="618" t="s">
        <v>198</v>
      </c>
      <c r="H453" s="619"/>
      <c r="I453" s="619"/>
      <c r="J453" s="620"/>
    </row>
    <row r="454" spans="1:10">
      <c r="A454" s="355"/>
      <c r="B454" s="601"/>
      <c r="C454" s="362"/>
      <c r="D454" s="605" t="s">
        <v>199</v>
      </c>
      <c r="E454" s="359"/>
      <c r="F454" s="563"/>
      <c r="G454" s="621"/>
      <c r="H454" s="622"/>
      <c r="I454" s="622"/>
      <c r="J454" s="623"/>
    </row>
    <row r="455" spans="1:10">
      <c r="A455" s="355"/>
      <c r="B455" s="601"/>
      <c r="C455" s="364"/>
      <c r="D455" s="605"/>
      <c r="E455" s="361"/>
      <c r="F455" s="564"/>
      <c r="G455" s="621"/>
      <c r="H455" s="622"/>
      <c r="I455" s="622"/>
      <c r="J455" s="623"/>
    </row>
    <row r="456" spans="1:10">
      <c r="A456" s="355"/>
      <c r="B456" s="601"/>
      <c r="C456" s="359"/>
      <c r="D456" s="366" t="s">
        <v>200</v>
      </c>
      <c r="E456" s="361" t="s">
        <v>12</v>
      </c>
      <c r="F456" s="563">
        <v>326.60000000000002</v>
      </c>
      <c r="G456" s="621"/>
      <c r="H456" s="622"/>
      <c r="I456" s="622"/>
      <c r="J456" s="623"/>
    </row>
    <row r="457" spans="1:10">
      <c r="A457" s="355"/>
      <c r="B457" s="601"/>
      <c r="C457" s="359"/>
      <c r="D457" s="605" t="s">
        <v>201</v>
      </c>
      <c r="E457" s="361"/>
      <c r="F457" s="365"/>
      <c r="G457" s="621"/>
      <c r="H457" s="622"/>
      <c r="I457" s="622"/>
      <c r="J457" s="623"/>
    </row>
    <row r="458" spans="1:10">
      <c r="A458" s="355"/>
      <c r="B458" s="601"/>
      <c r="C458" s="359"/>
      <c r="D458" s="605"/>
      <c r="E458" s="361"/>
      <c r="F458" s="367"/>
      <c r="G458" s="624"/>
      <c r="H458" s="625"/>
      <c r="I458" s="625"/>
      <c r="J458" s="626"/>
    </row>
    <row r="459" spans="1:10">
      <c r="A459" s="355"/>
      <c r="B459" s="601"/>
      <c r="C459" s="359"/>
      <c r="D459" s="374"/>
      <c r="E459" s="361"/>
      <c r="F459" s="367"/>
      <c r="G459" s="565"/>
      <c r="H459" s="566"/>
      <c r="I459" s="566"/>
      <c r="J459" s="567"/>
    </row>
    <row r="460" spans="1:10">
      <c r="A460" s="355"/>
      <c r="B460" s="601"/>
      <c r="C460" s="359"/>
      <c r="D460" s="357" t="s">
        <v>202</v>
      </c>
      <c r="E460" s="345" t="s">
        <v>12</v>
      </c>
      <c r="F460" s="568">
        <f>F448-F452</f>
        <v>10448.1</v>
      </c>
      <c r="G460" s="368"/>
      <c r="H460" s="369"/>
      <c r="I460" s="369"/>
      <c r="J460" s="369"/>
    </row>
    <row r="461" spans="1:10">
      <c r="A461" s="355"/>
      <c r="B461" s="601"/>
      <c r="C461" s="370"/>
      <c r="D461" s="605" t="s">
        <v>203</v>
      </c>
      <c r="E461" s="350"/>
      <c r="F461" s="361"/>
      <c r="G461" s="371"/>
      <c r="H461" s="372"/>
      <c r="I461" s="373"/>
      <c r="J461" s="371"/>
    </row>
    <row r="462" spans="1:10">
      <c r="A462" s="355"/>
      <c r="B462" s="601"/>
      <c r="C462" s="370"/>
      <c r="D462" s="605"/>
      <c r="E462" s="350"/>
      <c r="F462" s="361"/>
      <c r="G462" s="371"/>
      <c r="H462" s="372"/>
      <c r="I462" s="373"/>
      <c r="J462" s="371"/>
    </row>
    <row r="463" spans="1:10">
      <c r="A463" s="355"/>
      <c r="B463" s="601"/>
      <c r="C463" s="370"/>
      <c r="D463" s="605"/>
      <c r="E463" s="350"/>
      <c r="F463" s="361"/>
      <c r="G463" s="371"/>
      <c r="H463" s="372"/>
      <c r="I463" s="373"/>
      <c r="J463" s="371"/>
    </row>
    <row r="464" spans="1:10">
      <c r="A464" s="355"/>
      <c r="B464" s="601"/>
      <c r="C464" s="370"/>
      <c r="D464" s="605"/>
      <c r="E464" s="350"/>
      <c r="F464" s="361"/>
      <c r="G464" s="371"/>
      <c r="H464" s="372"/>
      <c r="I464" s="373"/>
      <c r="J464" s="371"/>
    </row>
    <row r="465" spans="1:10">
      <c r="A465" s="355"/>
      <c r="B465" s="601"/>
      <c r="C465" s="370"/>
      <c r="D465" s="605"/>
      <c r="E465" s="350"/>
      <c r="F465" s="361"/>
      <c r="G465" s="371"/>
      <c r="H465" s="372"/>
      <c r="I465" s="373"/>
      <c r="J465" s="371"/>
    </row>
    <row r="466" spans="1:10">
      <c r="A466" s="355"/>
      <c r="B466" s="601"/>
      <c r="C466" s="370"/>
      <c r="D466" s="605"/>
      <c r="E466" s="350"/>
      <c r="F466" s="361"/>
      <c r="G466" s="371"/>
      <c r="H466" s="372"/>
      <c r="I466" s="373"/>
      <c r="J466" s="371"/>
    </row>
    <row r="467" spans="1:10">
      <c r="A467" s="355"/>
      <c r="B467" s="601"/>
      <c r="C467" s="370"/>
      <c r="D467" s="605"/>
      <c r="E467" s="350"/>
      <c r="F467" s="361"/>
      <c r="G467" s="371"/>
      <c r="H467" s="372"/>
      <c r="I467" s="373"/>
      <c r="J467" s="371"/>
    </row>
    <row r="468" spans="1:10">
      <c r="A468" s="355"/>
      <c r="B468" s="601"/>
      <c r="C468" s="370"/>
      <c r="D468" s="605"/>
      <c r="E468" s="350"/>
      <c r="F468" s="361"/>
      <c r="G468" s="371"/>
      <c r="H468" s="372"/>
      <c r="I468" s="373"/>
      <c r="J468" s="371"/>
    </row>
    <row r="469" spans="1:10">
      <c r="A469" s="355"/>
      <c r="B469" s="601"/>
      <c r="C469" s="370"/>
      <c r="D469" s="605"/>
      <c r="E469" s="350"/>
      <c r="F469" s="361"/>
      <c r="G469" s="371"/>
      <c r="H469" s="372"/>
      <c r="I469" s="373"/>
      <c r="J469" s="371"/>
    </row>
    <row r="470" spans="1:10">
      <c r="A470" s="355"/>
      <c r="B470" s="601"/>
      <c r="C470" s="370"/>
      <c r="D470" s="605"/>
      <c r="E470" s="350"/>
      <c r="F470" s="361"/>
      <c r="G470" s="371"/>
      <c r="H470" s="372"/>
      <c r="I470" s="373"/>
      <c r="J470" s="371"/>
    </row>
    <row r="471" spans="1:10">
      <c r="A471" s="355"/>
      <c r="B471" s="601"/>
      <c r="C471" s="370"/>
      <c r="D471" s="605"/>
      <c r="E471" s="350"/>
      <c r="F471" s="361"/>
      <c r="G471" s="371"/>
      <c r="H471" s="372"/>
      <c r="I471" s="373"/>
      <c r="J471" s="371"/>
    </row>
    <row r="472" spans="1:10">
      <c r="A472" s="355"/>
      <c r="B472" s="601"/>
      <c r="C472" s="370"/>
      <c r="D472" s="605"/>
      <c r="E472" s="350"/>
      <c r="F472" s="361"/>
      <c r="G472" s="371"/>
      <c r="H472" s="372"/>
      <c r="I472" s="373"/>
      <c r="J472" s="371"/>
    </row>
    <row r="473" spans="1:10">
      <c r="A473" s="355"/>
      <c r="B473" s="601"/>
      <c r="C473" s="370"/>
      <c r="D473" s="605"/>
      <c r="E473" s="350"/>
      <c r="F473" s="361"/>
      <c r="G473" s="371"/>
      <c r="H473" s="372"/>
      <c r="I473" s="373"/>
      <c r="J473" s="371"/>
    </row>
    <row r="474" spans="1:10">
      <c r="A474" s="355"/>
      <c r="B474" s="601"/>
      <c r="C474" s="370"/>
      <c r="D474" s="605"/>
      <c r="E474" s="350"/>
      <c r="F474" s="361"/>
      <c r="G474" s="371"/>
      <c r="H474" s="372"/>
      <c r="I474" s="373"/>
      <c r="J474" s="371"/>
    </row>
    <row r="475" spans="1:10">
      <c r="A475" s="355"/>
      <c r="B475" s="601"/>
      <c r="C475" s="370"/>
      <c r="D475" s="605"/>
      <c r="E475" s="350"/>
      <c r="F475" s="361"/>
      <c r="G475" s="371"/>
      <c r="H475" s="372"/>
      <c r="I475" s="373"/>
      <c r="J475" s="371"/>
    </row>
    <row r="476" spans="1:10">
      <c r="A476" s="355"/>
      <c r="B476" s="601"/>
      <c r="C476" s="370"/>
      <c r="D476" s="605"/>
      <c r="E476" s="350"/>
      <c r="F476" s="361"/>
      <c r="G476" s="371"/>
      <c r="H476" s="372"/>
      <c r="I476" s="373"/>
      <c r="J476" s="371"/>
    </row>
    <row r="477" spans="1:10">
      <c r="A477" s="355"/>
      <c r="B477" s="601"/>
      <c r="C477" s="370"/>
      <c r="D477" s="605"/>
      <c r="E477" s="350"/>
      <c r="F477" s="361"/>
      <c r="G477" s="371"/>
      <c r="H477" s="372"/>
      <c r="I477" s="373"/>
      <c r="J477" s="371"/>
    </row>
    <row r="478" spans="1:10">
      <c r="A478" s="355"/>
      <c r="B478" s="601"/>
      <c r="C478" s="370"/>
      <c r="D478" s="374"/>
      <c r="E478" s="350"/>
      <c r="F478" s="361"/>
      <c r="G478" s="371"/>
      <c r="H478" s="372"/>
      <c r="I478" s="373"/>
      <c r="J478" s="371"/>
    </row>
    <row r="479" spans="1:10">
      <c r="A479" s="355"/>
      <c r="B479" s="601"/>
      <c r="C479" s="370"/>
      <c r="D479" s="375" t="s">
        <v>204</v>
      </c>
      <c r="E479" s="350" t="s">
        <v>12</v>
      </c>
      <c r="F479" s="351">
        <f>F460</f>
        <v>10448.1</v>
      </c>
      <c r="G479" s="376">
        <v>758000</v>
      </c>
      <c r="H479" s="377">
        <v>1</v>
      </c>
      <c r="I479" s="378">
        <f>F479*G479*H479</f>
        <v>7919659800</v>
      </c>
      <c r="J479" s="376"/>
    </row>
    <row r="480" spans="1:10">
      <c r="A480" s="355"/>
      <c r="B480" s="601"/>
      <c r="C480" s="370"/>
      <c r="D480" s="587" t="s">
        <v>205</v>
      </c>
      <c r="E480" s="350"/>
      <c r="F480" s="350"/>
      <c r="G480" s="379"/>
      <c r="H480" s="350"/>
      <c r="I480" s="350"/>
      <c r="J480" s="379"/>
    </row>
    <row r="481" spans="1:10">
      <c r="A481" s="355"/>
      <c r="B481" s="601"/>
      <c r="C481" s="370"/>
      <c r="D481" s="587"/>
      <c r="E481" s="350"/>
      <c r="F481" s="350"/>
      <c r="G481" s="379"/>
      <c r="H481" s="350"/>
      <c r="I481" s="350"/>
      <c r="J481" s="379"/>
    </row>
    <row r="482" spans="1:10">
      <c r="A482" s="355"/>
      <c r="B482" s="601"/>
      <c r="C482" s="370"/>
      <c r="D482" s="380"/>
      <c r="E482" s="350"/>
      <c r="F482" s="350"/>
      <c r="G482" s="379"/>
      <c r="H482" s="350"/>
      <c r="I482" s="350"/>
      <c r="J482" s="379"/>
    </row>
    <row r="483" spans="1:10">
      <c r="A483" s="355"/>
      <c r="B483" s="601"/>
      <c r="C483" s="370"/>
      <c r="D483" s="333" t="s">
        <v>206</v>
      </c>
      <c r="E483" s="381"/>
      <c r="F483" s="382"/>
      <c r="G483" s="5"/>
      <c r="H483" s="5"/>
      <c r="I483" s="5"/>
      <c r="J483" s="5"/>
    </row>
    <row r="484" spans="1:10">
      <c r="A484" s="355"/>
      <c r="B484" s="601"/>
      <c r="C484" s="370"/>
      <c r="D484" s="285" t="s">
        <v>313</v>
      </c>
      <c r="E484" s="383" t="s">
        <v>12</v>
      </c>
      <c r="F484" s="655" t="s">
        <v>207</v>
      </c>
      <c r="G484" s="655"/>
      <c r="H484" s="655"/>
      <c r="I484" s="655"/>
      <c r="J484" s="655"/>
    </row>
    <row r="485" spans="1:10">
      <c r="A485" s="355"/>
      <c r="B485" s="601"/>
      <c r="C485" s="370"/>
      <c r="D485" s="285" t="s">
        <v>314</v>
      </c>
      <c r="E485" s="384" t="s">
        <v>12</v>
      </c>
      <c r="F485" s="655"/>
      <c r="G485" s="655"/>
      <c r="H485" s="655"/>
      <c r="I485" s="655"/>
      <c r="J485" s="655"/>
    </row>
    <row r="486" spans="1:10">
      <c r="A486" s="355"/>
      <c r="B486" s="601"/>
      <c r="C486" s="370"/>
      <c r="D486" s="362"/>
      <c r="E486" s="350"/>
      <c r="F486" s="365"/>
      <c r="G486" s="385"/>
      <c r="H486" s="386"/>
      <c r="I486" s="386"/>
      <c r="J486" s="386"/>
    </row>
    <row r="487" spans="1:10">
      <c r="A487" s="355"/>
      <c r="B487" s="601"/>
      <c r="C487" s="370"/>
      <c r="D487" s="357" t="s">
        <v>15</v>
      </c>
      <c r="E487" s="350"/>
      <c r="F487" s="365"/>
      <c r="G487" s="387"/>
      <c r="H487" s="387"/>
      <c r="I487" s="388"/>
      <c r="J487" s="389">
        <f>I488+I544</f>
        <v>348494207.45840001</v>
      </c>
    </row>
    <row r="488" spans="1:10">
      <c r="A488" s="355"/>
      <c r="B488" s="601"/>
      <c r="C488" s="370"/>
      <c r="D488" s="357" t="s">
        <v>16</v>
      </c>
      <c r="E488" s="350"/>
      <c r="F488" s="365"/>
      <c r="G488" s="387"/>
      <c r="H488" s="390"/>
      <c r="I488" s="391">
        <f>SUM(I498:I537)</f>
        <v>347155207.45840001</v>
      </c>
      <c r="J488" s="392"/>
    </row>
    <row r="489" spans="1:10">
      <c r="A489" s="355"/>
      <c r="B489" s="601"/>
      <c r="C489" s="370"/>
      <c r="D489" s="605" t="s">
        <v>208</v>
      </c>
      <c r="E489" s="350"/>
      <c r="F489" s="393"/>
      <c r="G489" s="368"/>
      <c r="H489" s="394"/>
      <c r="I489" s="394"/>
      <c r="J489" s="386"/>
    </row>
    <row r="490" spans="1:10">
      <c r="A490" s="355"/>
      <c r="B490" s="601"/>
      <c r="C490" s="370"/>
      <c r="D490" s="605"/>
      <c r="E490" s="350"/>
      <c r="F490" s="393"/>
      <c r="G490" s="368"/>
      <c r="H490" s="394"/>
      <c r="I490" s="394"/>
      <c r="J490" s="386"/>
    </row>
    <row r="491" spans="1:10">
      <c r="A491" s="355"/>
      <c r="B491" s="601"/>
      <c r="C491" s="370"/>
      <c r="D491" s="605"/>
      <c r="E491" s="350"/>
      <c r="F491" s="393"/>
      <c r="G491" s="368"/>
      <c r="H491" s="394"/>
      <c r="I491" s="394"/>
      <c r="J491" s="386"/>
    </row>
    <row r="492" spans="1:10">
      <c r="A492" s="355"/>
      <c r="B492" s="601"/>
      <c r="C492" s="370"/>
      <c r="D492" s="605"/>
      <c r="E492" s="350"/>
      <c r="F492" s="393"/>
      <c r="G492" s="368"/>
      <c r="H492" s="394"/>
      <c r="I492" s="394"/>
      <c r="J492" s="386"/>
    </row>
    <row r="493" spans="1:10">
      <c r="A493" s="355"/>
      <c r="B493" s="601"/>
      <c r="C493" s="370"/>
      <c r="D493" s="605" t="s">
        <v>209</v>
      </c>
      <c r="E493" s="395"/>
      <c r="F493" s="396"/>
      <c r="G493" s="397"/>
      <c r="H493" s="398"/>
      <c r="I493" s="398"/>
      <c r="J493" s="371"/>
    </row>
    <row r="494" spans="1:10">
      <c r="A494" s="355"/>
      <c r="B494" s="399"/>
      <c r="C494" s="370"/>
      <c r="D494" s="605"/>
      <c r="E494" s="395"/>
      <c r="F494" s="396"/>
      <c r="G494" s="397"/>
      <c r="H494" s="398"/>
      <c r="I494" s="398"/>
      <c r="J494" s="371"/>
    </row>
    <row r="495" spans="1:10">
      <c r="A495" s="355"/>
      <c r="B495" s="399"/>
      <c r="C495" s="370"/>
      <c r="D495" s="605"/>
      <c r="E495" s="395"/>
      <c r="F495" s="396"/>
      <c r="G495" s="397"/>
      <c r="H495" s="398"/>
      <c r="I495" s="398"/>
      <c r="J495" s="371"/>
    </row>
    <row r="496" spans="1:10">
      <c r="A496" s="355"/>
      <c r="B496" s="399"/>
      <c r="C496" s="370"/>
      <c r="D496" s="605"/>
      <c r="E496" s="395"/>
      <c r="F496" s="396"/>
      <c r="G496" s="397"/>
      <c r="H496" s="398"/>
      <c r="I496" s="398"/>
      <c r="J496" s="371"/>
    </row>
    <row r="497" spans="1:10">
      <c r="A497" s="355"/>
      <c r="B497" s="399"/>
      <c r="C497" s="370"/>
      <c r="D497" s="605"/>
      <c r="E497" s="395"/>
      <c r="F497" s="396"/>
      <c r="G497" s="397"/>
      <c r="H497" s="398"/>
      <c r="I497" s="398"/>
      <c r="J497" s="371"/>
    </row>
    <row r="498" spans="1:10">
      <c r="A498" s="343"/>
      <c r="B498" s="354"/>
      <c r="C498" s="354"/>
      <c r="D498" s="400" t="s">
        <v>210</v>
      </c>
      <c r="E498" s="401"/>
      <c r="F498" s="402"/>
      <c r="G498" s="403"/>
      <c r="H498" s="404"/>
      <c r="I498" s="378"/>
      <c r="J498" s="376"/>
    </row>
    <row r="499" spans="1:10">
      <c r="A499" s="343"/>
      <c r="B499" s="354"/>
      <c r="C499" s="354"/>
      <c r="D499" s="405" t="s">
        <v>211</v>
      </c>
      <c r="E499" s="401" t="s">
        <v>102</v>
      </c>
      <c r="F499" s="402">
        <f>32*2</f>
        <v>64</v>
      </c>
      <c r="G499" s="403">
        <v>1016519</v>
      </c>
      <c r="H499" s="404">
        <v>1</v>
      </c>
      <c r="I499" s="378">
        <f>F499*G499*H499</f>
        <v>65057216</v>
      </c>
      <c r="J499" s="376"/>
    </row>
    <row r="500" spans="1:10">
      <c r="A500" s="343"/>
      <c r="B500" s="354"/>
      <c r="C500" s="354"/>
      <c r="D500" s="586" t="s">
        <v>295</v>
      </c>
      <c r="E500" s="401"/>
      <c r="F500" s="402"/>
      <c r="G500" s="403"/>
      <c r="H500" s="404"/>
      <c r="I500" s="406"/>
      <c r="J500" s="376"/>
    </row>
    <row r="501" spans="1:10">
      <c r="A501" s="343"/>
      <c r="B501" s="354"/>
      <c r="C501" s="354"/>
      <c r="D501" s="586"/>
      <c r="E501" s="401"/>
      <c r="F501" s="402"/>
      <c r="G501" s="403"/>
      <c r="H501" s="404"/>
      <c r="I501" s="406"/>
      <c r="J501" s="376"/>
    </row>
    <row r="502" spans="1:10">
      <c r="A502" s="343"/>
      <c r="B502" s="354"/>
      <c r="C502" s="354"/>
      <c r="D502" s="604" t="s">
        <v>212</v>
      </c>
      <c r="E502" s="650" t="s">
        <v>48</v>
      </c>
      <c r="F502" s="402">
        <f>(12.4*1.7*0.2)
+(6.4*1.7*0.2)</f>
        <v>6.3920000000000003</v>
      </c>
      <c r="G502" s="403">
        <v>3096280</v>
      </c>
      <c r="H502" s="404">
        <v>1</v>
      </c>
      <c r="I502" s="378">
        <f>F502*G502*H502</f>
        <v>19791421.760000002</v>
      </c>
      <c r="J502" s="376"/>
    </row>
    <row r="503" spans="1:10">
      <c r="A503" s="343"/>
      <c r="B503" s="354"/>
      <c r="C503" s="354"/>
      <c r="D503" s="604"/>
      <c r="E503" s="650"/>
      <c r="F503" s="402"/>
      <c r="G503" s="403"/>
      <c r="H503" s="404"/>
      <c r="I503" s="378"/>
      <c r="J503" s="376"/>
    </row>
    <row r="504" spans="1:10">
      <c r="A504" s="343"/>
      <c r="B504" s="354"/>
      <c r="C504" s="354"/>
      <c r="D504" s="604"/>
      <c r="E504" s="650"/>
      <c r="F504" s="402"/>
      <c r="G504" s="403"/>
      <c r="H504" s="404"/>
      <c r="I504" s="378"/>
      <c r="J504" s="376"/>
    </row>
    <row r="505" spans="1:10">
      <c r="A505" s="343"/>
      <c r="B505" s="354"/>
      <c r="C505" s="354"/>
      <c r="D505" s="586" t="s">
        <v>296</v>
      </c>
      <c r="E505" s="401"/>
      <c r="F505" s="402"/>
      <c r="G505" s="403"/>
      <c r="H505" s="404"/>
      <c r="I505" s="406"/>
      <c r="J505" s="376"/>
    </row>
    <row r="506" spans="1:10">
      <c r="A506" s="343"/>
      <c r="B506" s="354"/>
      <c r="C506" s="354"/>
      <c r="D506" s="586"/>
      <c r="E506" s="401"/>
      <c r="F506" s="402"/>
      <c r="G506" s="403"/>
      <c r="H506" s="404"/>
      <c r="I506" s="406"/>
      <c r="J506" s="376"/>
    </row>
    <row r="507" spans="1:10">
      <c r="A507" s="343"/>
      <c r="B507" s="354"/>
      <c r="C507" s="354"/>
      <c r="D507" s="604" t="s">
        <v>214</v>
      </c>
      <c r="E507" s="651" t="s">
        <v>48</v>
      </c>
      <c r="F507" s="652">
        <f>(12.4*0.2*0.2)
+(6.4*0.4*0.2)+((0.1*0.2*1)*6)</f>
        <v>1.1280000000000003</v>
      </c>
      <c r="G507" s="653">
        <v>6647284</v>
      </c>
      <c r="H507" s="654">
        <v>1</v>
      </c>
      <c r="I507" s="649">
        <f>F507*G507*H507</f>
        <v>7498136.3520000018</v>
      </c>
      <c r="J507" s="376"/>
    </row>
    <row r="508" spans="1:10">
      <c r="A508" s="343"/>
      <c r="B508" s="354"/>
      <c r="C508" s="354"/>
      <c r="D508" s="604"/>
      <c r="E508" s="651"/>
      <c r="F508" s="652"/>
      <c r="G508" s="653"/>
      <c r="H508" s="654"/>
      <c r="I508" s="649"/>
      <c r="J508" s="376"/>
    </row>
    <row r="509" spans="1:10">
      <c r="A509" s="343"/>
      <c r="B509" s="354"/>
      <c r="C509" s="354"/>
      <c r="D509" s="604"/>
      <c r="E509" s="401"/>
      <c r="F509" s="407"/>
      <c r="G509" s="378"/>
      <c r="H509" s="404"/>
      <c r="I509" s="378"/>
      <c r="J509" s="376"/>
    </row>
    <row r="510" spans="1:10">
      <c r="A510" s="343"/>
      <c r="B510" s="354"/>
      <c r="C510" s="354"/>
      <c r="D510" s="604"/>
      <c r="E510" s="401"/>
      <c r="F510" s="407"/>
      <c r="G510" s="378"/>
      <c r="H510" s="404"/>
      <c r="I510" s="378"/>
      <c r="J510" s="376"/>
    </row>
    <row r="511" spans="1:10">
      <c r="A511" s="343"/>
      <c r="B511" s="354"/>
      <c r="C511" s="354"/>
      <c r="D511" s="645" t="s">
        <v>215</v>
      </c>
      <c r="E511" s="401"/>
      <c r="F511" s="407"/>
      <c r="G511" s="378"/>
      <c r="H511" s="404"/>
      <c r="I511" s="378"/>
      <c r="J511" s="376"/>
    </row>
    <row r="512" spans="1:10">
      <c r="A512" s="343"/>
      <c r="B512" s="354"/>
      <c r="C512" s="354"/>
      <c r="D512" s="645"/>
      <c r="E512" s="350"/>
      <c r="F512" s="407"/>
      <c r="G512" s="378"/>
      <c r="H512" s="377"/>
      <c r="I512" s="408"/>
      <c r="J512" s="376"/>
    </row>
    <row r="513" spans="1:10">
      <c r="A513" s="343"/>
      <c r="B513" s="354"/>
      <c r="C513" s="354"/>
      <c r="D513" s="604" t="s">
        <v>216</v>
      </c>
      <c r="E513" s="401" t="s">
        <v>99</v>
      </c>
      <c r="F513" s="402">
        <v>72.42</v>
      </c>
      <c r="G513" s="403">
        <f>366132*(1+0.15)</f>
        <v>421051.8</v>
      </c>
      <c r="H513" s="404">
        <v>1</v>
      </c>
      <c r="I513" s="378">
        <f>F513*G513*H513</f>
        <v>30492571.355999999</v>
      </c>
      <c r="J513" s="376"/>
    </row>
    <row r="514" spans="1:10">
      <c r="A514" s="343"/>
      <c r="B514" s="354"/>
      <c r="C514" s="354"/>
      <c r="D514" s="604"/>
      <c r="E514" s="401"/>
      <c r="F514" s="402"/>
      <c r="G514" s="403"/>
      <c r="H514" s="404"/>
      <c r="I514" s="378"/>
      <c r="J514" s="376"/>
    </row>
    <row r="515" spans="1:10">
      <c r="A515" s="343"/>
      <c r="B515" s="354"/>
      <c r="C515" s="354"/>
      <c r="D515" s="586" t="s">
        <v>297</v>
      </c>
      <c r="E515" s="401"/>
      <c r="F515" s="402"/>
      <c r="G515" s="403"/>
      <c r="H515" s="404"/>
      <c r="I515" s="378"/>
      <c r="J515" s="376"/>
    </row>
    <row r="516" spans="1:10">
      <c r="A516" s="343"/>
      <c r="B516" s="354"/>
      <c r="C516" s="354"/>
      <c r="D516" s="586"/>
      <c r="E516" s="401"/>
      <c r="F516" s="402"/>
      <c r="G516" s="403"/>
      <c r="H516" s="404"/>
      <c r="I516" s="378"/>
      <c r="J516" s="376"/>
    </row>
    <row r="517" spans="1:10">
      <c r="A517" s="343"/>
      <c r="B517" s="354"/>
      <c r="C517" s="354"/>
      <c r="D517" s="586"/>
      <c r="E517" s="401"/>
      <c r="F517" s="402"/>
      <c r="G517" s="403"/>
      <c r="H517" s="404"/>
      <c r="I517" s="378"/>
      <c r="J517" s="376"/>
    </row>
    <row r="518" spans="1:10">
      <c r="A518" s="343"/>
      <c r="B518" s="354"/>
      <c r="C518" s="354"/>
      <c r="D518" s="586"/>
      <c r="E518" s="401"/>
      <c r="F518" s="402"/>
      <c r="G518" s="403"/>
      <c r="H518" s="404"/>
      <c r="I518" s="378"/>
      <c r="J518" s="376"/>
    </row>
    <row r="519" spans="1:10">
      <c r="A519" s="343"/>
      <c r="B519" s="354"/>
      <c r="C519" s="354"/>
      <c r="D519" s="586"/>
      <c r="E519" s="401"/>
      <c r="F519" s="402"/>
      <c r="G519" s="403"/>
      <c r="H519" s="404"/>
      <c r="I519" s="378"/>
      <c r="J519" s="376"/>
    </row>
    <row r="520" spans="1:10">
      <c r="A520" s="343"/>
      <c r="B520" s="354"/>
      <c r="C520" s="354"/>
      <c r="D520" s="400" t="s">
        <v>217</v>
      </c>
      <c r="E520" s="401"/>
      <c r="F520" s="402"/>
      <c r="G520" s="403"/>
      <c r="H520" s="404"/>
      <c r="I520" s="378"/>
      <c r="J520" s="376"/>
    </row>
    <row r="521" spans="1:10" ht="33">
      <c r="A521" s="409"/>
      <c r="B521" s="410"/>
      <c r="C521" s="410"/>
      <c r="D521" s="411" t="s">
        <v>218</v>
      </c>
      <c r="E521" s="412" t="s">
        <v>48</v>
      </c>
      <c r="F521" s="402">
        <f>(8.7*0.2*1.6)*2</f>
        <v>5.5680000000000005</v>
      </c>
      <c r="G521" s="403">
        <v>3975098</v>
      </c>
      <c r="H521" s="404">
        <v>1</v>
      </c>
      <c r="I521" s="378">
        <f t="shared" ref="I521" si="0">F521*G521*H521</f>
        <v>22133345.664000001</v>
      </c>
      <c r="J521" s="403"/>
    </row>
    <row r="522" spans="1:10">
      <c r="A522" s="409"/>
      <c r="B522" s="410"/>
      <c r="C522" s="410"/>
      <c r="D522" s="586" t="s">
        <v>213</v>
      </c>
      <c r="E522" s="413"/>
      <c r="F522" s="402"/>
      <c r="G522" s="403"/>
      <c r="H522" s="404"/>
      <c r="I522" s="378"/>
      <c r="J522" s="403"/>
    </row>
    <row r="523" spans="1:10">
      <c r="A523" s="409"/>
      <c r="B523" s="410"/>
      <c r="C523" s="410"/>
      <c r="D523" s="586"/>
      <c r="E523" s="413"/>
      <c r="F523" s="402"/>
      <c r="G523" s="403"/>
      <c r="H523" s="404"/>
      <c r="I523" s="378"/>
      <c r="J523" s="403"/>
    </row>
    <row r="524" spans="1:10">
      <c r="A524" s="409"/>
      <c r="B524" s="410"/>
      <c r="C524" s="410"/>
      <c r="D524" s="405" t="s">
        <v>219</v>
      </c>
      <c r="E524" s="401" t="s">
        <v>102</v>
      </c>
      <c r="F524" s="402">
        <v>32</v>
      </c>
      <c r="G524" s="403">
        <v>1016519</v>
      </c>
      <c r="H524" s="404">
        <v>1</v>
      </c>
      <c r="I524" s="378">
        <f>F524*G524*H524</f>
        <v>32528608</v>
      </c>
      <c r="J524" s="403"/>
    </row>
    <row r="525" spans="1:10">
      <c r="A525" s="409"/>
      <c r="B525" s="410"/>
      <c r="C525" s="410"/>
      <c r="D525" s="586" t="s">
        <v>295</v>
      </c>
      <c r="E525" s="401"/>
      <c r="F525" s="402"/>
      <c r="G525" s="403"/>
      <c r="H525" s="404"/>
      <c r="I525" s="406"/>
      <c r="J525" s="403"/>
    </row>
    <row r="526" spans="1:10">
      <c r="A526" s="409"/>
      <c r="B526" s="410"/>
      <c r="C526" s="410"/>
      <c r="D526" s="586"/>
      <c r="E526" s="401"/>
      <c r="F526" s="402"/>
      <c r="G526" s="403"/>
      <c r="H526" s="404"/>
      <c r="I526" s="406"/>
      <c r="J526" s="403"/>
    </row>
    <row r="527" spans="1:10">
      <c r="A527" s="409"/>
      <c r="B527" s="410"/>
      <c r="C527" s="410"/>
      <c r="D527" s="400" t="s">
        <v>220</v>
      </c>
      <c r="E527" s="401"/>
      <c r="F527" s="402"/>
      <c r="G527" s="403"/>
      <c r="H527" s="404"/>
      <c r="I527" s="378"/>
      <c r="J527" s="403"/>
    </row>
    <row r="528" spans="1:10" ht="33">
      <c r="A528" s="409"/>
      <c r="B528" s="410"/>
      <c r="C528" s="410"/>
      <c r="D528" s="411" t="s">
        <v>221</v>
      </c>
      <c r="E528" s="412" t="s">
        <v>48</v>
      </c>
      <c r="F528" s="402">
        <f>(0.8*0.2*1.65)*2</f>
        <v>0.52800000000000002</v>
      </c>
      <c r="G528" s="403">
        <v>3975098</v>
      </c>
      <c r="H528" s="404">
        <v>1</v>
      </c>
      <c r="I528" s="378">
        <f t="shared" ref="I528" si="1">F528*G528*H528</f>
        <v>2098851.7439999999</v>
      </c>
      <c r="J528" s="403"/>
    </row>
    <row r="529" spans="1:10">
      <c r="A529" s="409"/>
      <c r="B529" s="410"/>
      <c r="C529" s="410"/>
      <c r="D529" s="586" t="s">
        <v>213</v>
      </c>
      <c r="E529" s="413"/>
      <c r="F529" s="402"/>
      <c r="G529" s="403"/>
      <c r="H529" s="404"/>
      <c r="I529" s="378"/>
      <c r="J529" s="403"/>
    </row>
    <row r="530" spans="1:10">
      <c r="A530" s="409"/>
      <c r="B530" s="410"/>
      <c r="C530" s="410"/>
      <c r="D530" s="586"/>
      <c r="E530" s="413"/>
      <c r="F530" s="402"/>
      <c r="G530" s="403"/>
      <c r="H530" s="404"/>
      <c r="I530" s="378"/>
      <c r="J530" s="403"/>
    </row>
    <row r="531" spans="1:10">
      <c r="A531" s="409"/>
      <c r="B531" s="410"/>
      <c r="C531" s="410"/>
      <c r="D531" s="405" t="s">
        <v>222</v>
      </c>
      <c r="E531" s="401" t="s">
        <v>102</v>
      </c>
      <c r="F531" s="402">
        <v>34</v>
      </c>
      <c r="G531" s="403">
        <v>1016519</v>
      </c>
      <c r="H531" s="404">
        <v>1</v>
      </c>
      <c r="I531" s="378">
        <f>F531*G531*H531</f>
        <v>34561646</v>
      </c>
      <c r="J531" s="403"/>
    </row>
    <row r="532" spans="1:10">
      <c r="A532" s="409"/>
      <c r="B532" s="410"/>
      <c r="C532" s="410"/>
      <c r="D532" s="586" t="s">
        <v>295</v>
      </c>
      <c r="E532" s="401"/>
      <c r="F532" s="402"/>
      <c r="G532" s="403"/>
      <c r="H532" s="404"/>
      <c r="I532" s="406"/>
      <c r="J532" s="403"/>
    </row>
    <row r="533" spans="1:10">
      <c r="A533" s="409"/>
      <c r="B533" s="410"/>
      <c r="C533" s="410"/>
      <c r="D533" s="586"/>
      <c r="E533" s="401"/>
      <c r="F533" s="402"/>
      <c r="G533" s="403"/>
      <c r="H533" s="404"/>
      <c r="I533" s="406"/>
      <c r="J533" s="403"/>
    </row>
    <row r="534" spans="1:10" ht="16.5" customHeight="1">
      <c r="A534" s="409"/>
      <c r="B534" s="410"/>
      <c r="C534" s="410"/>
      <c r="D534" s="411" t="s">
        <v>299</v>
      </c>
      <c r="E534" s="401" t="s">
        <v>99</v>
      </c>
      <c r="F534" s="402">
        <v>187.9</v>
      </c>
      <c r="G534" s="403">
        <v>366132</v>
      </c>
      <c r="H534" s="404">
        <v>1</v>
      </c>
      <c r="I534" s="378">
        <f>H534*G534*F534</f>
        <v>68796202.799999997</v>
      </c>
      <c r="J534" s="403"/>
    </row>
    <row r="535" spans="1:10">
      <c r="A535" s="409"/>
      <c r="B535" s="410"/>
      <c r="C535" s="410"/>
      <c r="D535" s="586" t="s">
        <v>298</v>
      </c>
      <c r="E535" s="401"/>
      <c r="F535" s="402"/>
      <c r="G535" s="403"/>
      <c r="H535" s="404"/>
      <c r="I535" s="378"/>
      <c r="J535" s="403"/>
    </row>
    <row r="536" spans="1:10">
      <c r="A536" s="409"/>
      <c r="B536" s="410"/>
      <c r="C536" s="410"/>
      <c r="D536" s="586"/>
      <c r="E536" s="401"/>
      <c r="F536" s="402"/>
      <c r="G536" s="403"/>
      <c r="H536" s="404"/>
      <c r="I536" s="378"/>
      <c r="J536" s="403"/>
    </row>
    <row r="537" spans="1:10">
      <c r="A537" s="409"/>
      <c r="B537" s="410"/>
      <c r="C537" s="410"/>
      <c r="D537" s="627" t="s">
        <v>223</v>
      </c>
      <c r="E537" s="401" t="s">
        <v>224</v>
      </c>
      <c r="F537" s="402">
        <f>4.4*5.6</f>
        <v>24.64</v>
      </c>
      <c r="G537" s="403">
        <f>2401296*(1+8.5%)</f>
        <v>2605406.1599999997</v>
      </c>
      <c r="H537" s="404">
        <v>1</v>
      </c>
      <c r="I537" s="378">
        <f t="shared" ref="I537" si="2">H537*G537*F537</f>
        <v>64197207.782399997</v>
      </c>
      <c r="J537" s="403"/>
    </row>
    <row r="538" spans="1:10">
      <c r="A538" s="409"/>
      <c r="B538" s="410"/>
      <c r="C538" s="410"/>
      <c r="D538" s="627"/>
      <c r="E538" s="401"/>
      <c r="F538" s="402"/>
      <c r="G538" s="403"/>
      <c r="H538" s="404"/>
      <c r="I538" s="378"/>
      <c r="J538" s="403"/>
    </row>
    <row r="539" spans="1:10">
      <c r="A539" s="409"/>
      <c r="B539" s="410"/>
      <c r="C539" s="410"/>
      <c r="D539" s="586" t="s">
        <v>300</v>
      </c>
      <c r="E539" s="401"/>
      <c r="F539" s="402"/>
      <c r="G539" s="403"/>
      <c r="H539" s="404"/>
      <c r="I539" s="378"/>
      <c r="J539" s="403"/>
    </row>
    <row r="540" spans="1:10">
      <c r="A540" s="409"/>
      <c r="B540" s="410"/>
      <c r="C540" s="410"/>
      <c r="D540" s="586"/>
      <c r="E540" s="401"/>
      <c r="F540" s="402"/>
      <c r="G540" s="403"/>
      <c r="H540" s="404"/>
      <c r="I540" s="378"/>
      <c r="J540" s="403"/>
    </row>
    <row r="541" spans="1:10">
      <c r="A541" s="409"/>
      <c r="B541" s="410"/>
      <c r="C541" s="410"/>
      <c r="D541" s="586"/>
      <c r="E541" s="401"/>
      <c r="F541" s="402"/>
      <c r="G541" s="403"/>
      <c r="H541" s="404"/>
      <c r="I541" s="378"/>
      <c r="J541" s="403"/>
    </row>
    <row r="542" spans="1:10">
      <c r="A542" s="409"/>
      <c r="B542" s="410"/>
      <c r="C542" s="410"/>
      <c r="D542" s="586"/>
      <c r="E542" s="401"/>
      <c r="F542" s="402"/>
      <c r="G542" s="403"/>
      <c r="H542" s="404"/>
      <c r="I542" s="378"/>
      <c r="J542" s="403"/>
    </row>
    <row r="543" spans="1:10">
      <c r="A543" s="409"/>
      <c r="B543" s="410"/>
      <c r="C543" s="410"/>
      <c r="D543" s="586"/>
      <c r="E543" s="401"/>
      <c r="F543" s="402"/>
      <c r="G543" s="403"/>
      <c r="H543" s="404"/>
      <c r="I543" s="378"/>
      <c r="J543" s="403"/>
    </row>
    <row r="544" spans="1:10">
      <c r="A544" s="343"/>
      <c r="B544" s="354"/>
      <c r="C544" s="354"/>
      <c r="D544" s="414" t="s">
        <v>225</v>
      </c>
      <c r="E544" s="415"/>
      <c r="F544" s="416"/>
      <c r="G544" s="417"/>
      <c r="H544" s="418"/>
      <c r="I544" s="419">
        <f>SUM(I552:I560)</f>
        <v>1339000</v>
      </c>
      <c r="J544" s="420"/>
    </row>
    <row r="545" spans="1:10">
      <c r="A545" s="343"/>
      <c r="B545" s="354"/>
      <c r="C545" s="354"/>
      <c r="D545" s="421" t="s">
        <v>106</v>
      </c>
      <c r="E545" s="415"/>
      <c r="F545" s="416"/>
      <c r="G545" s="417"/>
      <c r="H545" s="418"/>
      <c r="I545" s="418"/>
      <c r="J545" s="422"/>
    </row>
    <row r="546" spans="1:10">
      <c r="A546" s="343"/>
      <c r="B546" s="354"/>
      <c r="C546" s="354"/>
      <c r="D546" s="647" t="s">
        <v>226</v>
      </c>
      <c r="E546" s="415"/>
      <c r="F546" s="416"/>
      <c r="G546" s="417"/>
      <c r="H546" s="418"/>
      <c r="I546" s="418"/>
      <c r="J546" s="420"/>
    </row>
    <row r="547" spans="1:10">
      <c r="A547" s="343"/>
      <c r="B547" s="354"/>
      <c r="C547" s="354"/>
      <c r="D547" s="647"/>
      <c r="E547" s="415"/>
      <c r="F547" s="416"/>
      <c r="G547" s="417"/>
      <c r="H547" s="418"/>
      <c r="I547" s="418"/>
      <c r="J547" s="420"/>
    </row>
    <row r="548" spans="1:10">
      <c r="A548" s="343"/>
      <c r="B548" s="354"/>
      <c r="C548" s="354"/>
      <c r="D548" s="647"/>
      <c r="E548" s="415"/>
      <c r="F548" s="416"/>
      <c r="G548" s="417"/>
      <c r="H548" s="418"/>
      <c r="I548" s="418"/>
      <c r="J548" s="420"/>
    </row>
    <row r="549" spans="1:10">
      <c r="A549" s="343"/>
      <c r="B549" s="354"/>
      <c r="C549" s="354"/>
      <c r="D549" s="647"/>
      <c r="E549" s="415"/>
      <c r="F549" s="416"/>
      <c r="G549" s="417"/>
      <c r="H549" s="418"/>
      <c r="I549" s="418"/>
      <c r="J549" s="420"/>
    </row>
    <row r="550" spans="1:10">
      <c r="A550" s="343"/>
      <c r="B550" s="354"/>
      <c r="C550" s="354"/>
      <c r="D550" s="647"/>
      <c r="E550" s="415"/>
      <c r="F550" s="416"/>
      <c r="G550" s="417"/>
      <c r="H550" s="418"/>
      <c r="I550" s="418"/>
      <c r="J550" s="420"/>
    </row>
    <row r="551" spans="1:10">
      <c r="A551" s="343"/>
      <c r="B551" s="354"/>
      <c r="C551" s="354"/>
      <c r="D551" s="647"/>
      <c r="E551" s="415"/>
      <c r="F551" s="416"/>
      <c r="G551" s="417"/>
      <c r="H551" s="418"/>
      <c r="I551" s="418"/>
      <c r="J551" s="420"/>
    </row>
    <row r="552" spans="1:10">
      <c r="A552" s="343"/>
      <c r="B552" s="354"/>
      <c r="C552" s="354"/>
      <c r="D552" s="405" t="s">
        <v>227</v>
      </c>
      <c r="E552" s="415" t="s">
        <v>101</v>
      </c>
      <c r="F552" s="423">
        <v>2</v>
      </c>
      <c r="G552" s="424">
        <v>52000</v>
      </c>
      <c r="H552" s="418">
        <v>1</v>
      </c>
      <c r="I552" s="378">
        <f>F552*G552*H552</f>
        <v>104000</v>
      </c>
      <c r="J552" s="420"/>
    </row>
    <row r="553" spans="1:10">
      <c r="A553" s="343"/>
      <c r="B553" s="354"/>
      <c r="C553" s="354"/>
      <c r="D553" s="399" t="s">
        <v>217</v>
      </c>
      <c r="E553" s="415"/>
      <c r="F553" s="423"/>
      <c r="G553" s="424"/>
      <c r="H553" s="418"/>
      <c r="I553" s="378"/>
      <c r="J553" s="420"/>
    </row>
    <row r="554" spans="1:10">
      <c r="A554" s="343"/>
      <c r="B554" s="354"/>
      <c r="C554" s="354"/>
      <c r="D554" s="405" t="s">
        <v>123</v>
      </c>
      <c r="E554" s="415"/>
      <c r="F554" s="423"/>
      <c r="G554" s="424"/>
      <c r="H554" s="418"/>
      <c r="I554" s="378"/>
      <c r="J554" s="420"/>
    </row>
    <row r="555" spans="1:10">
      <c r="A555" s="343"/>
      <c r="B555" s="354"/>
      <c r="C555" s="354"/>
      <c r="D555" s="399" t="s">
        <v>220</v>
      </c>
      <c r="E555" s="415"/>
      <c r="F555" s="423"/>
      <c r="G555" s="424"/>
      <c r="H555" s="418"/>
      <c r="I555" s="378"/>
      <c r="J555" s="420"/>
    </row>
    <row r="556" spans="1:10">
      <c r="A556" s="343"/>
      <c r="B556" s="354"/>
      <c r="C556" s="354"/>
      <c r="D556" s="405" t="s">
        <v>228</v>
      </c>
      <c r="E556" s="415" t="s">
        <v>101</v>
      </c>
      <c r="F556" s="423">
        <v>11</v>
      </c>
      <c r="G556" s="424">
        <v>53000</v>
      </c>
      <c r="H556" s="418">
        <v>1</v>
      </c>
      <c r="I556" s="378">
        <f t="shared" ref="I556:I560" si="3">F556*G556*H556</f>
        <v>583000</v>
      </c>
      <c r="J556" s="420"/>
    </row>
    <row r="557" spans="1:10">
      <c r="A557" s="343"/>
      <c r="B557" s="354"/>
      <c r="C557" s="354"/>
      <c r="D557" s="425" t="s">
        <v>229</v>
      </c>
      <c r="E557" s="415"/>
      <c r="F557" s="423"/>
      <c r="G557" s="424"/>
      <c r="H557" s="418"/>
      <c r="I557" s="378"/>
      <c r="J557" s="420"/>
    </row>
    <row r="558" spans="1:10">
      <c r="A558" s="343"/>
      <c r="B558" s="354"/>
      <c r="C558" s="354"/>
      <c r="D558" s="405" t="s">
        <v>230</v>
      </c>
      <c r="E558" s="415" t="s">
        <v>101</v>
      </c>
      <c r="F558" s="423">
        <v>8</v>
      </c>
      <c r="G558" s="424">
        <v>53000</v>
      </c>
      <c r="H558" s="418">
        <v>1</v>
      </c>
      <c r="I558" s="378">
        <f t="shared" si="3"/>
        <v>424000</v>
      </c>
      <c r="J558" s="420"/>
    </row>
    <row r="559" spans="1:10">
      <c r="A559" s="343"/>
      <c r="B559" s="354"/>
      <c r="C559" s="354"/>
      <c r="D559" s="425" t="s">
        <v>229</v>
      </c>
      <c r="E559" s="415"/>
      <c r="F559" s="426"/>
      <c r="G559" s="427"/>
      <c r="H559" s="428"/>
      <c r="I559" s="378"/>
      <c r="J559" s="428"/>
    </row>
    <row r="560" spans="1:10">
      <c r="A560" s="343"/>
      <c r="B560" s="354"/>
      <c r="C560" s="354"/>
      <c r="D560" s="405" t="s">
        <v>231</v>
      </c>
      <c r="E560" s="415" t="s">
        <v>101</v>
      </c>
      <c r="F560" s="426">
        <v>1</v>
      </c>
      <c r="G560" s="424">
        <v>228000</v>
      </c>
      <c r="H560" s="418">
        <v>1</v>
      </c>
      <c r="I560" s="378">
        <f t="shared" si="3"/>
        <v>228000</v>
      </c>
      <c r="J560" s="428"/>
    </row>
    <row r="561" spans="1:10">
      <c r="A561" s="343"/>
      <c r="B561" s="354"/>
      <c r="C561" s="354"/>
      <c r="D561" s="425" t="s">
        <v>232</v>
      </c>
      <c r="E561" s="415"/>
      <c r="F561" s="426"/>
      <c r="G561" s="427"/>
      <c r="H561" s="428"/>
      <c r="I561" s="428"/>
      <c r="J561" s="428"/>
    </row>
    <row r="562" spans="1:10">
      <c r="A562" s="343"/>
      <c r="B562" s="354"/>
      <c r="C562" s="354"/>
      <c r="D562" s="429" t="s">
        <v>233</v>
      </c>
      <c r="E562" s="422"/>
      <c r="F562" s="648" t="s">
        <v>234</v>
      </c>
      <c r="G562" s="648"/>
      <c r="H562" s="648"/>
      <c r="I562" s="648"/>
      <c r="J562" s="648"/>
    </row>
    <row r="563" spans="1:10">
      <c r="A563" s="343"/>
      <c r="B563" s="354"/>
      <c r="C563" s="354"/>
      <c r="D563" s="399" t="s">
        <v>235</v>
      </c>
      <c r="E563" s="422"/>
      <c r="F563" s="648"/>
      <c r="G563" s="648"/>
      <c r="H563" s="648"/>
      <c r="I563" s="648"/>
      <c r="J563" s="648"/>
    </row>
    <row r="564" spans="1:10" ht="16.5" customHeight="1">
      <c r="A564" s="343"/>
      <c r="B564" s="354"/>
      <c r="C564" s="354"/>
      <c r="D564" s="356" t="s">
        <v>236</v>
      </c>
      <c r="E564" s="430"/>
      <c r="F564" s="648"/>
      <c r="G564" s="648"/>
      <c r="H564" s="648"/>
      <c r="I564" s="648"/>
      <c r="J564" s="648"/>
    </row>
    <row r="565" spans="1:10">
      <c r="A565" s="343"/>
      <c r="B565" s="354"/>
      <c r="C565" s="354"/>
      <c r="D565" s="399" t="s">
        <v>210</v>
      </c>
      <c r="E565" s="430"/>
      <c r="F565" s="648"/>
      <c r="G565" s="648"/>
      <c r="H565" s="648"/>
      <c r="I565" s="648"/>
      <c r="J565" s="648"/>
    </row>
    <row r="566" spans="1:10" ht="16.5" customHeight="1">
      <c r="A566" s="343"/>
      <c r="B566" s="354"/>
      <c r="C566" s="354"/>
      <c r="D566" s="356" t="s">
        <v>236</v>
      </c>
      <c r="E566" s="430"/>
      <c r="F566" s="648"/>
      <c r="G566" s="648"/>
      <c r="H566" s="648"/>
      <c r="I566" s="648"/>
      <c r="J566" s="648"/>
    </row>
    <row r="567" spans="1:10">
      <c r="A567" s="343"/>
      <c r="B567" s="354"/>
      <c r="C567" s="354"/>
      <c r="D567" s="431"/>
      <c r="E567" s="415"/>
      <c r="F567" s="426"/>
      <c r="G567" s="427"/>
      <c r="H567" s="428"/>
      <c r="I567" s="428"/>
      <c r="J567" s="428"/>
    </row>
    <row r="568" spans="1:10">
      <c r="A568" s="343"/>
      <c r="B568" s="354"/>
      <c r="C568" s="354"/>
      <c r="D568" s="432" t="s">
        <v>237</v>
      </c>
      <c r="E568" s="350"/>
      <c r="F568" s="351"/>
      <c r="G568" s="376"/>
      <c r="H568" s="433"/>
      <c r="I568" s="433"/>
      <c r="J568" s="434">
        <f>I577+I593</f>
        <v>3394859760</v>
      </c>
    </row>
    <row r="569" spans="1:10">
      <c r="A569" s="343"/>
      <c r="B569" s="354"/>
      <c r="C569" s="354"/>
      <c r="D569" s="354" t="s">
        <v>238</v>
      </c>
      <c r="E569" s="350"/>
      <c r="F569" s="435"/>
      <c r="G569" s="408"/>
      <c r="H569" s="408"/>
      <c r="I569" s="408"/>
      <c r="J569" s="408"/>
    </row>
    <row r="570" spans="1:10">
      <c r="A570" s="343"/>
      <c r="B570" s="354"/>
      <c r="C570" s="354"/>
      <c r="D570" s="586" t="s">
        <v>239</v>
      </c>
      <c r="E570" s="350"/>
      <c r="F570" s="435"/>
      <c r="G570" s="408"/>
      <c r="H570" s="408"/>
      <c r="I570" s="408"/>
      <c r="J570" s="408"/>
    </row>
    <row r="571" spans="1:10">
      <c r="A571" s="343"/>
      <c r="B571" s="354"/>
      <c r="C571" s="354"/>
      <c r="D571" s="586"/>
      <c r="E571" s="350"/>
      <c r="F571" s="435"/>
      <c r="G571" s="408"/>
      <c r="H571" s="408"/>
      <c r="I571" s="408"/>
      <c r="J571" s="408"/>
    </row>
    <row r="572" spans="1:10">
      <c r="A572" s="343"/>
      <c r="B572" s="354"/>
      <c r="C572" s="354"/>
      <c r="D572" s="586"/>
      <c r="E572" s="350"/>
      <c r="F572" s="435"/>
      <c r="G572" s="408"/>
      <c r="H572" s="408"/>
      <c r="I572" s="408"/>
      <c r="J572" s="408"/>
    </row>
    <row r="573" spans="1:10">
      <c r="A573" s="343"/>
      <c r="B573" s="354"/>
      <c r="C573" s="354"/>
      <c r="D573" s="586"/>
      <c r="E573" s="350"/>
      <c r="F573" s="435"/>
      <c r="G573" s="408"/>
      <c r="H573" s="408"/>
      <c r="I573" s="408"/>
      <c r="J573" s="408"/>
    </row>
    <row r="574" spans="1:10">
      <c r="A574" s="343"/>
      <c r="B574" s="354"/>
      <c r="C574" s="354"/>
      <c r="D574" s="586"/>
      <c r="E574" s="350"/>
      <c r="F574" s="435"/>
      <c r="G574" s="408"/>
      <c r="H574" s="408"/>
      <c r="I574" s="408"/>
      <c r="J574" s="408"/>
    </row>
    <row r="575" spans="1:10">
      <c r="A575" s="343"/>
      <c r="B575" s="354"/>
      <c r="C575" s="354"/>
      <c r="D575" s="586"/>
      <c r="E575" s="350"/>
      <c r="F575" s="435"/>
      <c r="G575" s="408"/>
      <c r="H575" s="408"/>
      <c r="I575" s="408"/>
      <c r="J575" s="408"/>
    </row>
    <row r="576" spans="1:10">
      <c r="A576" s="343"/>
      <c r="B576" s="354"/>
      <c r="C576" s="354"/>
      <c r="D576" s="586"/>
      <c r="E576" s="350"/>
      <c r="F576" s="435"/>
      <c r="G576" s="408"/>
      <c r="H576" s="408"/>
      <c r="I576" s="408"/>
      <c r="J576" s="408"/>
    </row>
    <row r="577" spans="1:10">
      <c r="A577" s="343"/>
      <c r="B577" s="354"/>
      <c r="C577" s="354"/>
      <c r="D577" s="604" t="s">
        <v>240</v>
      </c>
      <c r="E577" s="350" t="s">
        <v>17</v>
      </c>
      <c r="F577" s="426">
        <f>30*12*2</f>
        <v>720</v>
      </c>
      <c r="G577" s="376">
        <v>13438</v>
      </c>
      <c r="H577" s="436">
        <v>1</v>
      </c>
      <c r="I577" s="376">
        <f>F577*G577*H577</f>
        <v>9675360</v>
      </c>
      <c r="J577" s="408"/>
    </row>
    <row r="578" spans="1:10">
      <c r="A578" s="343"/>
      <c r="B578" s="354"/>
      <c r="C578" s="354"/>
      <c r="D578" s="604"/>
      <c r="E578" s="350"/>
      <c r="F578" s="435"/>
      <c r="G578" s="408"/>
      <c r="H578" s="408"/>
      <c r="I578" s="408"/>
      <c r="J578" s="408"/>
    </row>
    <row r="579" spans="1:10">
      <c r="A579" s="343"/>
      <c r="B579" s="354"/>
      <c r="C579" s="354"/>
      <c r="D579" s="604"/>
      <c r="E579" s="350"/>
      <c r="F579" s="435"/>
      <c r="G579" s="408"/>
      <c r="H579" s="408"/>
      <c r="I579" s="408"/>
      <c r="J579" s="408"/>
    </row>
    <row r="580" spans="1:10">
      <c r="A580" s="343"/>
      <c r="B580" s="354"/>
      <c r="C580" s="354"/>
      <c r="D580" s="437" t="s">
        <v>18</v>
      </c>
      <c r="E580" s="435"/>
      <c r="F580" s="435"/>
      <c r="G580" s="438"/>
      <c r="H580" s="408"/>
      <c r="I580" s="408"/>
      <c r="J580" s="439"/>
    </row>
    <row r="581" spans="1:10">
      <c r="A581" s="343"/>
      <c r="B581" s="354"/>
      <c r="C581" s="354"/>
      <c r="D581" s="587" t="s">
        <v>114</v>
      </c>
      <c r="E581" s="350"/>
      <c r="F581" s="440"/>
      <c r="G581" s="378"/>
      <c r="H581" s="439"/>
      <c r="I581" s="441"/>
      <c r="J581" s="439"/>
    </row>
    <row r="582" spans="1:10">
      <c r="A582" s="343"/>
      <c r="B582" s="354"/>
      <c r="C582" s="354"/>
      <c r="D582" s="587"/>
      <c r="E582" s="350"/>
      <c r="F582" s="440"/>
      <c r="G582" s="378"/>
      <c r="H582" s="439"/>
      <c r="I582" s="441"/>
      <c r="J582" s="439"/>
    </row>
    <row r="583" spans="1:10">
      <c r="A583" s="343"/>
      <c r="B583" s="354"/>
      <c r="C583" s="354"/>
      <c r="D583" s="587"/>
      <c r="E583" s="350"/>
      <c r="F583" s="440"/>
      <c r="G583" s="378"/>
      <c r="H583" s="439"/>
      <c r="I583" s="441"/>
      <c r="J583" s="439"/>
    </row>
    <row r="584" spans="1:10">
      <c r="A584" s="343"/>
      <c r="B584" s="354"/>
      <c r="C584" s="354"/>
      <c r="D584" s="587"/>
      <c r="E584" s="350"/>
      <c r="F584" s="440"/>
      <c r="G584" s="378"/>
      <c r="H584" s="439"/>
      <c r="I584" s="441"/>
      <c r="J584" s="439"/>
    </row>
    <row r="585" spans="1:10">
      <c r="A585" s="343"/>
      <c r="B585" s="354"/>
      <c r="C585" s="354"/>
      <c r="D585" s="586" t="s">
        <v>241</v>
      </c>
      <c r="E585" s="350"/>
      <c r="F585" s="440"/>
      <c r="G585" s="378"/>
      <c r="H585" s="439"/>
      <c r="I585" s="441"/>
      <c r="J585" s="439"/>
    </row>
    <row r="586" spans="1:10">
      <c r="A586" s="343"/>
      <c r="B586" s="354"/>
      <c r="C586" s="354"/>
      <c r="D586" s="586"/>
      <c r="E586" s="350"/>
      <c r="F586" s="440"/>
      <c r="G586" s="378"/>
      <c r="H586" s="439"/>
      <c r="I586" s="441"/>
      <c r="J586" s="439"/>
    </row>
    <row r="587" spans="1:10">
      <c r="A587" s="343"/>
      <c r="B587" s="354"/>
      <c r="C587" s="354"/>
      <c r="D587" s="586"/>
      <c r="E587" s="350"/>
      <c r="F587" s="440"/>
      <c r="G587" s="378"/>
      <c r="H587" s="439"/>
      <c r="I587" s="441"/>
      <c r="J587" s="439"/>
    </row>
    <row r="588" spans="1:10" ht="20.25" customHeight="1">
      <c r="A588" s="343"/>
      <c r="B588" s="354"/>
      <c r="C588" s="354"/>
      <c r="D588" s="586"/>
      <c r="E588" s="350"/>
      <c r="F588" s="440"/>
      <c r="G588" s="378"/>
      <c r="H588" s="439"/>
      <c r="I588" s="441"/>
      <c r="J588" s="439"/>
    </row>
    <row r="589" spans="1:10">
      <c r="A589" s="343"/>
      <c r="B589" s="354"/>
      <c r="C589" s="354"/>
      <c r="D589" s="586"/>
      <c r="E589" s="350"/>
      <c r="F589" s="440"/>
      <c r="G589" s="378"/>
      <c r="H589" s="439"/>
      <c r="I589" s="441"/>
      <c r="J589" s="439"/>
    </row>
    <row r="590" spans="1:10">
      <c r="A590" s="343"/>
      <c r="B590" s="354"/>
      <c r="C590" s="354"/>
      <c r="D590" s="604" t="s">
        <v>242</v>
      </c>
      <c r="E590" s="350"/>
      <c r="F590" s="351"/>
      <c r="G590" s="378"/>
      <c r="H590" s="439"/>
      <c r="I590" s="441"/>
      <c r="J590" s="442"/>
    </row>
    <row r="591" spans="1:10">
      <c r="A591" s="343"/>
      <c r="B591" s="354"/>
      <c r="C591" s="354"/>
      <c r="D591" s="604"/>
      <c r="E591" s="350"/>
      <c r="F591" s="351"/>
      <c r="G591" s="378"/>
      <c r="H591" s="439"/>
      <c r="I591" s="441"/>
      <c r="J591" s="442"/>
    </row>
    <row r="592" spans="1:10">
      <c r="A592" s="343"/>
      <c r="B592" s="354"/>
      <c r="C592" s="354"/>
      <c r="D592" s="604"/>
      <c r="E592" s="350"/>
      <c r="F592" s="351"/>
      <c r="G592" s="378"/>
      <c r="H592" s="439"/>
      <c r="I592" s="441"/>
      <c r="J592" s="442"/>
    </row>
    <row r="593" spans="1:10">
      <c r="A593" s="343"/>
      <c r="B593" s="354"/>
      <c r="C593" s="354"/>
      <c r="D593" s="437" t="s">
        <v>243</v>
      </c>
      <c r="E593" s="350" t="s">
        <v>12</v>
      </c>
      <c r="F593" s="351">
        <f>F479</f>
        <v>10448.1</v>
      </c>
      <c r="G593" s="378">
        <v>324000</v>
      </c>
      <c r="H593" s="418">
        <v>1</v>
      </c>
      <c r="I593" s="378">
        <f>F593*G593*H593</f>
        <v>3385184400</v>
      </c>
      <c r="J593" s="442"/>
    </row>
    <row r="594" spans="1:10">
      <c r="A594" s="343"/>
      <c r="B594" s="354"/>
      <c r="C594" s="354"/>
      <c r="D594" s="443"/>
      <c r="E594" s="350"/>
      <c r="F594" s="351"/>
      <c r="G594" s="378"/>
      <c r="H594" s="439"/>
      <c r="I594" s="441"/>
      <c r="J594" s="444"/>
    </row>
    <row r="595" spans="1:10">
      <c r="A595" s="343"/>
      <c r="B595" s="354"/>
      <c r="C595" s="354"/>
      <c r="D595" s="445" t="s">
        <v>244</v>
      </c>
      <c r="E595" s="446"/>
      <c r="F595" s="446"/>
      <c r="G595" s="447"/>
      <c r="H595" s="448"/>
      <c r="I595" s="448"/>
      <c r="J595" s="449"/>
    </row>
    <row r="596" spans="1:10">
      <c r="A596" s="343"/>
      <c r="B596" s="354"/>
      <c r="C596" s="354"/>
      <c r="D596" s="587" t="s">
        <v>98</v>
      </c>
      <c r="E596" s="446"/>
      <c r="F596" s="588" t="s">
        <v>111</v>
      </c>
      <c r="G596" s="588"/>
      <c r="H596" s="588"/>
      <c r="I596" s="588"/>
      <c r="J596" s="588"/>
    </row>
    <row r="597" spans="1:10">
      <c r="A597" s="343"/>
      <c r="B597" s="354"/>
      <c r="C597" s="354"/>
      <c r="D597" s="587"/>
      <c r="E597" s="395"/>
      <c r="F597" s="589"/>
      <c r="G597" s="589"/>
      <c r="H597" s="589"/>
      <c r="I597" s="589"/>
      <c r="J597" s="589"/>
    </row>
    <row r="598" spans="1:10">
      <c r="A598" s="343"/>
      <c r="B598" s="354"/>
      <c r="C598" s="354"/>
      <c r="D598" s="380"/>
      <c r="E598" s="395"/>
      <c r="F598" s="450"/>
      <c r="G598" s="450"/>
      <c r="H598" s="450"/>
      <c r="I598" s="450"/>
      <c r="J598" s="450"/>
    </row>
    <row r="599" spans="1:10">
      <c r="A599" s="639" t="s">
        <v>120</v>
      </c>
      <c r="B599" s="639"/>
      <c r="C599" s="639"/>
      <c r="D599" s="639"/>
      <c r="E599" s="639"/>
      <c r="F599" s="639"/>
      <c r="G599" s="639"/>
      <c r="H599" s="639"/>
      <c r="I599" s="639"/>
      <c r="J599" s="574">
        <f>J430+J487+J568</f>
        <v>11663013767.458401</v>
      </c>
    </row>
    <row r="600" spans="1:10">
      <c r="A600" s="575"/>
      <c r="B600" s="575"/>
      <c r="C600" s="575"/>
      <c r="D600" s="575"/>
      <c r="E600" s="575"/>
      <c r="F600" s="576"/>
      <c r="G600" s="575"/>
      <c r="H600" s="575"/>
      <c r="I600" s="575"/>
      <c r="J600" s="577"/>
    </row>
    <row r="601" spans="1:10" ht="17.25" customHeight="1">
      <c r="A601" s="451" t="s">
        <v>301</v>
      </c>
      <c r="B601" s="640" t="s">
        <v>245</v>
      </c>
      <c r="C601" s="600" t="s">
        <v>246</v>
      </c>
      <c r="D601" s="337" t="s">
        <v>11</v>
      </c>
      <c r="E601" s="338"/>
      <c r="F601" s="339"/>
      <c r="G601" s="569"/>
      <c r="H601" s="569"/>
      <c r="I601" s="570"/>
      <c r="J601" s="342">
        <f>SUM(I625:I638)</f>
        <v>3212328199.9999995</v>
      </c>
    </row>
    <row r="602" spans="1:10">
      <c r="A602" s="453"/>
      <c r="B602" s="641"/>
      <c r="C602" s="601"/>
      <c r="D602" s="344" t="s">
        <v>247</v>
      </c>
      <c r="E602" s="345" t="s">
        <v>12</v>
      </c>
      <c r="F602" s="346">
        <v>4918.8</v>
      </c>
      <c r="G602" s="431"/>
      <c r="H602" s="431"/>
      <c r="I602" s="454"/>
      <c r="J602" s="431"/>
    </row>
    <row r="603" spans="1:10">
      <c r="A603" s="455"/>
      <c r="B603" s="641"/>
      <c r="C603" s="601"/>
      <c r="D603" s="349" t="s">
        <v>13</v>
      </c>
      <c r="E603" s="350" t="s">
        <v>12</v>
      </c>
      <c r="F603" s="351">
        <v>4705</v>
      </c>
      <c r="G603" s="426"/>
      <c r="H603" s="426"/>
      <c r="I603" s="376"/>
      <c r="J603" s="347"/>
    </row>
    <row r="604" spans="1:10">
      <c r="A604" s="455"/>
      <c r="B604" s="641"/>
      <c r="C604" s="601"/>
      <c r="D604" s="349" t="s">
        <v>14</v>
      </c>
      <c r="E604" s="350" t="s">
        <v>12</v>
      </c>
      <c r="F604" s="351">
        <f>F602-F603</f>
        <v>213.80000000000018</v>
      </c>
      <c r="G604" s="628" t="s">
        <v>303</v>
      </c>
      <c r="H604" s="629"/>
      <c r="I604" s="629"/>
      <c r="J604" s="630"/>
    </row>
    <row r="605" spans="1:10">
      <c r="A605" s="455"/>
      <c r="B605" s="641"/>
      <c r="C605" s="601"/>
      <c r="D605" s="349"/>
      <c r="E605" s="350"/>
      <c r="F605" s="351"/>
      <c r="G605" s="631"/>
      <c r="H605" s="632"/>
      <c r="I605" s="632"/>
      <c r="J605" s="633"/>
    </row>
    <row r="606" spans="1:10">
      <c r="A606" s="455"/>
      <c r="B606" s="641"/>
      <c r="C606" s="601"/>
      <c r="D606" s="349"/>
      <c r="E606" s="350"/>
      <c r="F606" s="351"/>
      <c r="G606" s="631"/>
      <c r="H606" s="632"/>
      <c r="I606" s="632"/>
      <c r="J606" s="633"/>
    </row>
    <row r="607" spans="1:10">
      <c r="A607" s="455"/>
      <c r="B607" s="641"/>
      <c r="C607" s="400"/>
      <c r="D607" s="349"/>
      <c r="E607" s="350"/>
      <c r="F607" s="351"/>
      <c r="G607" s="631"/>
      <c r="H607" s="632"/>
      <c r="I607" s="632"/>
      <c r="J607" s="633"/>
    </row>
    <row r="608" spans="1:10">
      <c r="A608" s="455"/>
      <c r="B608" s="641"/>
      <c r="C608" s="604" t="s">
        <v>304</v>
      </c>
      <c r="D608" s="349"/>
      <c r="E608" s="350"/>
      <c r="F608" s="351"/>
      <c r="G608" s="631"/>
      <c r="H608" s="632"/>
      <c r="I608" s="632"/>
      <c r="J608" s="633"/>
    </row>
    <row r="609" spans="1:10">
      <c r="A609" s="455"/>
      <c r="B609" s="641"/>
      <c r="C609" s="604"/>
      <c r="D609" s="349"/>
      <c r="E609" s="350"/>
      <c r="F609" s="351"/>
      <c r="G609" s="631"/>
      <c r="H609" s="632"/>
      <c r="I609" s="632"/>
      <c r="J609" s="633"/>
    </row>
    <row r="610" spans="1:10">
      <c r="A610" s="455"/>
      <c r="B610" s="641"/>
      <c r="C610" s="400"/>
      <c r="D610" s="349"/>
      <c r="E610" s="350"/>
      <c r="F610" s="351"/>
      <c r="G610" s="631"/>
      <c r="H610" s="632"/>
      <c r="I610" s="632"/>
      <c r="J610" s="633"/>
    </row>
    <row r="611" spans="1:10">
      <c r="A611" s="455"/>
      <c r="B611" s="641"/>
      <c r="C611" s="400"/>
      <c r="D611" s="431"/>
      <c r="E611" s="431"/>
      <c r="F611" s="456"/>
      <c r="G611" s="634"/>
      <c r="H611" s="635"/>
      <c r="I611" s="635"/>
      <c r="J611" s="636"/>
    </row>
    <row r="612" spans="1:10">
      <c r="A612" s="455"/>
      <c r="B612" s="641"/>
      <c r="C612" s="400"/>
      <c r="D612" s="431"/>
      <c r="E612" s="431"/>
      <c r="F612" s="456"/>
      <c r="G612" s="572"/>
      <c r="H612" s="572"/>
      <c r="I612" s="572"/>
      <c r="J612" s="571"/>
    </row>
    <row r="613" spans="1:10">
      <c r="A613" s="455"/>
      <c r="B613" s="641"/>
      <c r="C613" s="400"/>
      <c r="D613" s="344" t="s">
        <v>248</v>
      </c>
      <c r="E613" s="345" t="s">
        <v>12</v>
      </c>
      <c r="F613" s="457">
        <v>467.1</v>
      </c>
      <c r="G613" s="426"/>
      <c r="H613" s="426"/>
      <c r="I613" s="376"/>
      <c r="J613" s="452"/>
    </row>
    <row r="614" spans="1:10">
      <c r="A614" s="455"/>
      <c r="B614" s="641"/>
      <c r="C614" s="400"/>
      <c r="D614" s="586" t="s">
        <v>250</v>
      </c>
      <c r="E614" s="345"/>
      <c r="F614" s="346"/>
      <c r="G614" s="642" t="s">
        <v>249</v>
      </c>
      <c r="H614" s="642"/>
      <c r="I614" s="642"/>
      <c r="J614" s="642"/>
    </row>
    <row r="615" spans="1:10" ht="17.25" customHeight="1">
      <c r="A615" s="455"/>
      <c r="B615" s="641"/>
      <c r="C615" s="400"/>
      <c r="D615" s="586"/>
      <c r="E615" s="345"/>
      <c r="F615" s="458"/>
      <c r="G615" s="642"/>
      <c r="H615" s="642"/>
      <c r="I615" s="642"/>
      <c r="J615" s="642"/>
    </row>
    <row r="616" spans="1:10">
      <c r="A616" s="455"/>
      <c r="B616" s="641"/>
      <c r="C616" s="431"/>
      <c r="D616" s="573"/>
      <c r="E616" s="345"/>
      <c r="F616" s="458"/>
      <c r="G616" s="642"/>
      <c r="H616" s="642"/>
      <c r="I616" s="642"/>
      <c r="J616" s="642"/>
    </row>
    <row r="617" spans="1:10">
      <c r="A617" s="455"/>
      <c r="B617" s="641"/>
      <c r="C617" s="431"/>
      <c r="D617" s="425" t="s">
        <v>302</v>
      </c>
      <c r="E617" s="345"/>
      <c r="F617" s="458"/>
      <c r="G617" s="459"/>
      <c r="H617" s="459"/>
      <c r="I617" s="459"/>
      <c r="J617" s="459"/>
    </row>
    <row r="618" spans="1:10">
      <c r="A618" s="460"/>
      <c r="B618" s="641"/>
      <c r="C618" s="606"/>
      <c r="D618" s="357" t="s">
        <v>202</v>
      </c>
      <c r="E618" s="358" t="s">
        <v>12</v>
      </c>
      <c r="F618" s="367">
        <f>F603-F613</f>
        <v>4237.8999999999996</v>
      </c>
      <c r="G618" s="369"/>
      <c r="H618" s="369"/>
      <c r="I618" s="368"/>
      <c r="J618" s="463"/>
    </row>
    <row r="619" spans="1:10">
      <c r="A619" s="460"/>
      <c r="B619" s="641"/>
      <c r="C619" s="606"/>
      <c r="D619" s="643" t="s">
        <v>203</v>
      </c>
      <c r="E619" s="361"/>
      <c r="F619" s="365"/>
      <c r="G619" s="369"/>
      <c r="H619" s="369"/>
      <c r="I619" s="368"/>
      <c r="J619" s="463"/>
    </row>
    <row r="620" spans="1:10">
      <c r="A620" s="460"/>
      <c r="B620" s="641"/>
      <c r="C620" s="606"/>
      <c r="D620" s="643"/>
      <c r="E620" s="361"/>
      <c r="F620" s="365"/>
      <c r="G620" s="369"/>
      <c r="H620" s="369"/>
      <c r="I620" s="368"/>
      <c r="J620" s="463"/>
    </row>
    <row r="621" spans="1:10">
      <c r="A621" s="460"/>
      <c r="B621" s="641"/>
      <c r="C621" s="606"/>
      <c r="D621" s="643"/>
      <c r="E621" s="361"/>
      <c r="F621" s="365"/>
      <c r="G621" s="369"/>
      <c r="H621" s="369"/>
      <c r="I621" s="368"/>
      <c r="J621" s="463"/>
    </row>
    <row r="622" spans="1:10">
      <c r="A622" s="460"/>
      <c r="B622" s="641"/>
      <c r="C622" s="354"/>
      <c r="D622" s="643"/>
      <c r="E622" s="464"/>
      <c r="F622" s="465"/>
      <c r="G622" s="464"/>
      <c r="H622" s="464"/>
      <c r="I622" s="466"/>
      <c r="J622" s="464"/>
    </row>
    <row r="623" spans="1:10">
      <c r="A623" s="460"/>
      <c r="B623" s="641"/>
      <c r="C623" s="644"/>
      <c r="D623" s="643"/>
      <c r="E623" s="464"/>
      <c r="F623" s="465"/>
      <c r="G623" s="464"/>
      <c r="H623" s="464"/>
      <c r="I623" s="466"/>
      <c r="J623" s="464"/>
    </row>
    <row r="624" spans="1:10">
      <c r="A624" s="460"/>
      <c r="B624" s="641"/>
      <c r="C624" s="644"/>
      <c r="D624" s="643"/>
      <c r="E624" s="464"/>
      <c r="F624" s="465"/>
      <c r="G624" s="464"/>
      <c r="H624" s="464"/>
      <c r="I624" s="466"/>
      <c r="J624" s="464"/>
    </row>
    <row r="625" spans="1:10">
      <c r="A625" s="460"/>
      <c r="B625" s="641"/>
      <c r="C625" s="644"/>
      <c r="D625" s="643"/>
      <c r="E625" s="464"/>
      <c r="F625" s="465"/>
      <c r="G625" s="464"/>
      <c r="H625" s="464"/>
      <c r="I625" s="466"/>
      <c r="J625" s="464"/>
    </row>
    <row r="626" spans="1:10">
      <c r="A626" s="460"/>
      <c r="B626" s="641"/>
      <c r="C626" s="644"/>
      <c r="D626" s="643"/>
      <c r="E626" s="464"/>
      <c r="F626" s="465"/>
      <c r="G626" s="464"/>
      <c r="H626" s="464"/>
      <c r="I626" s="466"/>
      <c r="J626" s="464"/>
    </row>
    <row r="627" spans="1:10">
      <c r="A627" s="460"/>
      <c r="B627" s="641"/>
      <c r="C627" s="362"/>
      <c r="D627" s="643"/>
      <c r="E627" s="464"/>
      <c r="F627" s="465"/>
      <c r="G627" s="464"/>
      <c r="H627" s="464"/>
      <c r="I627" s="466"/>
      <c r="J627" s="464"/>
    </row>
    <row r="628" spans="1:10">
      <c r="A628" s="460"/>
      <c r="B628" s="641"/>
      <c r="C628" s="354"/>
      <c r="D628" s="643"/>
      <c r="E628" s="464"/>
      <c r="F628" s="465"/>
      <c r="G628" s="464"/>
      <c r="H628" s="464"/>
      <c r="I628" s="466"/>
      <c r="J628" s="464"/>
    </row>
    <row r="629" spans="1:10">
      <c r="A629" s="460"/>
      <c r="B629" s="641"/>
      <c r="C629" s="354"/>
      <c r="D629" s="643"/>
      <c r="E629" s="464"/>
      <c r="F629" s="465"/>
      <c r="G629" s="464"/>
      <c r="H629" s="464"/>
      <c r="I629" s="466"/>
      <c r="J629" s="464"/>
    </row>
    <row r="630" spans="1:10">
      <c r="A630" s="460"/>
      <c r="B630" s="641"/>
      <c r="C630" s="354"/>
      <c r="D630" s="643"/>
      <c r="E630" s="464"/>
      <c r="F630" s="465"/>
      <c r="G630" s="464"/>
      <c r="H630" s="464"/>
      <c r="I630" s="466"/>
      <c r="J630" s="464"/>
    </row>
    <row r="631" spans="1:10">
      <c r="A631" s="460"/>
      <c r="B631" s="641"/>
      <c r="C631" s="354"/>
      <c r="D631" s="643"/>
      <c r="E631" s="464"/>
      <c r="F631" s="465"/>
      <c r="G631" s="464"/>
      <c r="H631" s="464"/>
      <c r="I631" s="466"/>
      <c r="J631" s="464"/>
    </row>
    <row r="632" spans="1:10">
      <c r="A632" s="460"/>
      <c r="B632" s="641"/>
      <c r="C632" s="354"/>
      <c r="D632" s="643"/>
      <c r="E632" s="464"/>
      <c r="F632" s="465"/>
      <c r="G632" s="464"/>
      <c r="H632" s="464"/>
      <c r="I632" s="466"/>
      <c r="J632" s="464"/>
    </row>
    <row r="633" spans="1:10">
      <c r="A633" s="460"/>
      <c r="B633" s="641"/>
      <c r="C633" s="354"/>
      <c r="D633" s="643"/>
      <c r="E633" s="464"/>
      <c r="F633" s="465"/>
      <c r="G633" s="464"/>
      <c r="H633" s="464"/>
      <c r="I633" s="466"/>
      <c r="J633" s="464"/>
    </row>
    <row r="634" spans="1:10">
      <c r="A634" s="460"/>
      <c r="B634" s="641"/>
      <c r="C634" s="354"/>
      <c r="D634" s="643"/>
      <c r="E634" s="464"/>
      <c r="F634" s="465"/>
      <c r="G634" s="464"/>
      <c r="H634" s="464"/>
      <c r="I634" s="466"/>
      <c r="J634" s="464"/>
    </row>
    <row r="635" spans="1:10">
      <c r="A635" s="460"/>
      <c r="B635" s="641"/>
      <c r="C635" s="354"/>
      <c r="D635" s="643"/>
      <c r="E635" s="464"/>
      <c r="F635" s="465"/>
      <c r="G635" s="464"/>
      <c r="H635" s="464"/>
      <c r="I635" s="466"/>
      <c r="J635" s="464"/>
    </row>
    <row r="636" spans="1:10">
      <c r="A636" s="460"/>
      <c r="B636" s="641"/>
      <c r="C636" s="354"/>
      <c r="D636" s="467" t="s">
        <v>204</v>
      </c>
      <c r="E636" s="361" t="s">
        <v>12</v>
      </c>
      <c r="F636" s="365">
        <f>F603-F613</f>
        <v>4237.8999999999996</v>
      </c>
      <c r="G636" s="371">
        <v>758000</v>
      </c>
      <c r="H636" s="372">
        <v>1</v>
      </c>
      <c r="I636" s="371">
        <f>H636*G636*F636</f>
        <v>3212328199.9999995</v>
      </c>
      <c r="J636" s="464"/>
    </row>
    <row r="637" spans="1:10">
      <c r="A637" s="460"/>
      <c r="B637" s="641"/>
      <c r="C637" s="354"/>
      <c r="D637" s="605" t="s">
        <v>251</v>
      </c>
      <c r="E637" s="361"/>
      <c r="F637" s="465"/>
      <c r="G637" s="464"/>
      <c r="H637" s="464"/>
      <c r="I637" s="466"/>
      <c r="J637" s="464"/>
    </row>
    <row r="638" spans="1:10">
      <c r="A638" s="460"/>
      <c r="B638" s="641"/>
      <c r="C638" s="354"/>
      <c r="D638" s="605"/>
      <c r="E638" s="464"/>
      <c r="F638" s="465"/>
      <c r="G638" s="464"/>
      <c r="H638" s="464"/>
      <c r="I638" s="466"/>
      <c r="J638" s="464"/>
    </row>
    <row r="639" spans="1:10">
      <c r="A639" s="460"/>
      <c r="B639" s="641"/>
      <c r="C639" s="354"/>
      <c r="D639" s="374"/>
      <c r="E639" s="464"/>
      <c r="F639" s="465"/>
      <c r="G639" s="464"/>
      <c r="H639" s="464"/>
      <c r="I639" s="466"/>
      <c r="J639" s="464"/>
    </row>
    <row r="640" spans="1:10">
      <c r="A640" s="460"/>
      <c r="B640" s="641"/>
      <c r="C640" s="354"/>
      <c r="D640" s="357" t="s">
        <v>15</v>
      </c>
      <c r="E640" s="361"/>
      <c r="F640" s="365"/>
      <c r="G640" s="468"/>
      <c r="H640" s="468"/>
      <c r="I640" s="469"/>
      <c r="J640" s="389">
        <f>I641+I677</f>
        <v>137704579.28799999</v>
      </c>
    </row>
    <row r="641" spans="1:10">
      <c r="A641" s="460"/>
      <c r="B641" s="641"/>
      <c r="C641" s="354"/>
      <c r="D641" s="357" t="s">
        <v>16</v>
      </c>
      <c r="E641" s="361"/>
      <c r="F641" s="365"/>
      <c r="G641" s="468"/>
      <c r="H641" s="468"/>
      <c r="I641" s="470">
        <f>SUM(I652:I676)</f>
        <v>136818579.28799999</v>
      </c>
      <c r="J641" s="387"/>
    </row>
    <row r="642" spans="1:10">
      <c r="A642" s="460"/>
      <c r="B642" s="641"/>
      <c r="C642" s="354"/>
      <c r="D642" s="605" t="s">
        <v>252</v>
      </c>
      <c r="E642" s="361"/>
      <c r="F642" s="365"/>
      <c r="G642" s="369"/>
      <c r="H642" s="369"/>
      <c r="I642" s="368"/>
      <c r="J642" s="463"/>
    </row>
    <row r="643" spans="1:10">
      <c r="A643" s="460"/>
      <c r="B643" s="641"/>
      <c r="C643" s="354"/>
      <c r="D643" s="605"/>
      <c r="E643" s="361"/>
      <c r="F643" s="365"/>
      <c r="G643" s="369"/>
      <c r="H643" s="369"/>
      <c r="I643" s="368"/>
      <c r="J643" s="463"/>
    </row>
    <row r="644" spans="1:10">
      <c r="A644" s="460"/>
      <c r="B644" s="641"/>
      <c r="C644" s="354"/>
      <c r="D644" s="605"/>
      <c r="E644" s="361"/>
      <c r="F644" s="365"/>
      <c r="G644" s="369"/>
      <c r="H644" s="369"/>
      <c r="I644" s="368"/>
      <c r="J644" s="463"/>
    </row>
    <row r="645" spans="1:10">
      <c r="A645" s="460"/>
      <c r="B645" s="641"/>
      <c r="C645" s="354"/>
      <c r="D645" s="605"/>
      <c r="E645" s="361"/>
      <c r="F645" s="365"/>
      <c r="G645" s="369"/>
      <c r="H645" s="369"/>
      <c r="I645" s="368"/>
      <c r="J645" s="463"/>
    </row>
    <row r="646" spans="1:10">
      <c r="A646" s="460"/>
      <c r="B646" s="641"/>
      <c r="C646" s="354"/>
      <c r="D646" s="605"/>
      <c r="E646" s="361"/>
      <c r="F646" s="365"/>
      <c r="G646" s="369"/>
      <c r="H646" s="369"/>
      <c r="I646" s="368"/>
      <c r="J646" s="463"/>
    </row>
    <row r="647" spans="1:10">
      <c r="A647" s="460"/>
      <c r="B647" s="641"/>
      <c r="C647" s="354"/>
      <c r="D647" s="605" t="s">
        <v>253</v>
      </c>
      <c r="E647" s="464"/>
      <c r="F647" s="465"/>
      <c r="G647" s="464"/>
      <c r="H647" s="464"/>
      <c r="I647" s="466"/>
      <c r="J647" s="464"/>
    </row>
    <row r="648" spans="1:10">
      <c r="A648" s="460"/>
      <c r="B648" s="641"/>
      <c r="C648" s="354"/>
      <c r="D648" s="605"/>
      <c r="E648" s="359"/>
      <c r="F648" s="471"/>
      <c r="G648" s="359"/>
      <c r="H648" s="359"/>
      <c r="I648" s="461"/>
      <c r="J648" s="359"/>
    </row>
    <row r="649" spans="1:10">
      <c r="A649" s="460"/>
      <c r="B649" s="641"/>
      <c r="C649" s="354"/>
      <c r="D649" s="605"/>
      <c r="E649" s="359"/>
      <c r="F649" s="471"/>
      <c r="G649" s="359"/>
      <c r="H649" s="359"/>
      <c r="I649" s="461"/>
      <c r="J649" s="359"/>
    </row>
    <row r="650" spans="1:10">
      <c r="A650" s="460"/>
      <c r="B650" s="641"/>
      <c r="C650" s="354"/>
      <c r="D650" s="605"/>
      <c r="E650" s="359"/>
      <c r="F650" s="471"/>
      <c r="G650" s="359"/>
      <c r="H650" s="359"/>
      <c r="I650" s="461"/>
      <c r="J650" s="359"/>
    </row>
    <row r="651" spans="1:10">
      <c r="A651" s="460"/>
      <c r="B651" s="641"/>
      <c r="C651" s="354"/>
      <c r="D651" s="605"/>
      <c r="E651" s="359"/>
      <c r="F651" s="471"/>
      <c r="G651" s="359"/>
      <c r="H651" s="359"/>
      <c r="I651" s="461"/>
      <c r="J651" s="359"/>
    </row>
    <row r="652" spans="1:10" ht="16.5" customHeight="1">
      <c r="A652" s="460"/>
      <c r="B652" s="641"/>
      <c r="C652" s="354"/>
      <c r="D652" s="637" t="s">
        <v>254</v>
      </c>
      <c r="E652" s="472" t="s">
        <v>224</v>
      </c>
      <c r="F652" s="365">
        <f>3.5*2.4</f>
        <v>8.4</v>
      </c>
      <c r="G652" s="468">
        <v>409513</v>
      </c>
      <c r="H652" s="372">
        <v>1</v>
      </c>
      <c r="I652" s="371">
        <f>F652*G652*H652</f>
        <v>3439909.2</v>
      </c>
      <c r="J652" s="473"/>
    </row>
    <row r="653" spans="1:10" ht="16.5" customHeight="1">
      <c r="A653" s="460"/>
      <c r="B653" s="641"/>
      <c r="C653" s="354"/>
      <c r="D653" s="637"/>
      <c r="E653" s="472"/>
      <c r="F653" s="365"/>
      <c r="G653" s="468"/>
      <c r="H653" s="372"/>
      <c r="I653" s="371"/>
      <c r="J653" s="473"/>
    </row>
    <row r="654" spans="1:10">
      <c r="A654" s="460"/>
      <c r="B654" s="641"/>
      <c r="C654" s="354"/>
      <c r="D654" s="586" t="s">
        <v>255</v>
      </c>
      <c r="E654" s="474"/>
      <c r="F654" s="365"/>
      <c r="G654" s="475"/>
      <c r="H654" s="476"/>
      <c r="I654" s="371"/>
      <c r="J654" s="473"/>
    </row>
    <row r="655" spans="1:10">
      <c r="A655" s="460"/>
      <c r="B655" s="641"/>
      <c r="C655" s="354"/>
      <c r="D655" s="586"/>
      <c r="E655" s="474"/>
      <c r="F655" s="365"/>
      <c r="G655" s="475"/>
      <c r="H655" s="476"/>
      <c r="I655" s="371"/>
      <c r="J655" s="473"/>
    </row>
    <row r="656" spans="1:10">
      <c r="A656" s="460"/>
      <c r="B656" s="641"/>
      <c r="C656" s="354"/>
      <c r="D656" s="604" t="s">
        <v>256</v>
      </c>
      <c r="E656" s="472" t="s">
        <v>48</v>
      </c>
      <c r="F656" s="477">
        <f>15.2*1.8*0.2</f>
        <v>5.4720000000000004</v>
      </c>
      <c r="G656" s="478">
        <v>3096280</v>
      </c>
      <c r="H656" s="372">
        <v>1</v>
      </c>
      <c r="I656" s="371">
        <f t="shared" ref="I656:I660" si="4">F656*G656*H656</f>
        <v>16942844.16</v>
      </c>
      <c r="J656" s="473"/>
    </row>
    <row r="657" spans="1:10">
      <c r="A657" s="460"/>
      <c r="B657" s="641"/>
      <c r="C657" s="354"/>
      <c r="D657" s="604"/>
      <c r="E657" s="472"/>
      <c r="F657" s="477"/>
      <c r="G657" s="478"/>
      <c r="H657" s="372"/>
      <c r="I657" s="371"/>
      <c r="J657" s="473"/>
    </row>
    <row r="658" spans="1:10">
      <c r="A658" s="460"/>
      <c r="B658" s="641"/>
      <c r="C658" s="354"/>
      <c r="D658" s="586" t="s">
        <v>305</v>
      </c>
      <c r="E658" s="474"/>
      <c r="F658" s="365"/>
      <c r="G658" s="475"/>
      <c r="H658" s="476"/>
      <c r="I658" s="371"/>
      <c r="J658" s="473"/>
    </row>
    <row r="659" spans="1:10">
      <c r="A659" s="460"/>
      <c r="B659" s="641"/>
      <c r="C659" s="354"/>
      <c r="D659" s="586"/>
      <c r="E659" s="474"/>
      <c r="F659" s="365"/>
      <c r="G659" s="475"/>
      <c r="H659" s="476"/>
      <c r="I659" s="371"/>
      <c r="J659" s="473"/>
    </row>
    <row r="660" spans="1:10">
      <c r="A660" s="455"/>
      <c r="B660" s="641"/>
      <c r="C660" s="354"/>
      <c r="D660" s="425" t="s">
        <v>257</v>
      </c>
      <c r="E660" s="395" t="s">
        <v>48</v>
      </c>
      <c r="F660" s="479">
        <f>30.4 * 0.2 * 0.2</f>
        <v>1.2160000000000002</v>
      </c>
      <c r="G660" s="480">
        <v>6647284</v>
      </c>
      <c r="H660" s="377">
        <v>1</v>
      </c>
      <c r="I660" s="376">
        <f t="shared" si="4"/>
        <v>8083097.3440000014</v>
      </c>
      <c r="J660" s="445"/>
    </row>
    <row r="661" spans="1:10">
      <c r="A661" s="455"/>
      <c r="B661" s="641"/>
      <c r="C661" s="354"/>
      <c r="D661" s="645" t="s">
        <v>215</v>
      </c>
      <c r="E661" s="481"/>
      <c r="F661" s="351"/>
      <c r="G661" s="482"/>
      <c r="H661" s="483"/>
      <c r="I661" s="484"/>
      <c r="J661" s="445"/>
    </row>
    <row r="662" spans="1:10">
      <c r="A662" s="455"/>
      <c r="B662" s="641"/>
      <c r="C662" s="354"/>
      <c r="D662" s="645"/>
      <c r="E662" s="481"/>
      <c r="F662" s="351"/>
      <c r="G662" s="482"/>
      <c r="H662" s="483"/>
      <c r="I662" s="484"/>
      <c r="J662" s="445"/>
    </row>
    <row r="663" spans="1:10">
      <c r="A663" s="455"/>
      <c r="B663" s="641"/>
      <c r="C663" s="354"/>
      <c r="D663" s="425" t="s">
        <v>258</v>
      </c>
      <c r="E663" s="395" t="s">
        <v>48</v>
      </c>
      <c r="F663" s="479">
        <f>0.1*0.2*9</f>
        <v>0.18000000000000005</v>
      </c>
      <c r="G663" s="480">
        <v>6647284</v>
      </c>
      <c r="H663" s="377">
        <v>1</v>
      </c>
      <c r="I663" s="376">
        <f t="shared" ref="I663:I672" si="5">F663*G663*H663</f>
        <v>1196511.1200000003</v>
      </c>
      <c r="J663" s="445"/>
    </row>
    <row r="664" spans="1:10">
      <c r="A664" s="455"/>
      <c r="B664" s="641"/>
      <c r="C664" s="354"/>
      <c r="D664" s="645" t="s">
        <v>215</v>
      </c>
      <c r="E664" s="481"/>
      <c r="F664" s="351"/>
      <c r="G664" s="482"/>
      <c r="H664" s="483"/>
      <c r="I664" s="376"/>
      <c r="J664" s="445"/>
    </row>
    <row r="665" spans="1:10">
      <c r="A665" s="455"/>
      <c r="B665" s="641"/>
      <c r="C665" s="354"/>
      <c r="D665" s="645"/>
      <c r="E665" s="481"/>
      <c r="F665" s="351"/>
      <c r="G665" s="482"/>
      <c r="H665" s="483"/>
      <c r="I665" s="376"/>
      <c r="J665" s="445"/>
    </row>
    <row r="666" spans="1:10">
      <c r="A666" s="460"/>
      <c r="B666" s="641"/>
      <c r="C666" s="354"/>
      <c r="D666" s="604" t="s">
        <v>259</v>
      </c>
      <c r="E666" s="472" t="s">
        <v>99</v>
      </c>
      <c r="F666" s="365">
        <v>58.36</v>
      </c>
      <c r="G666" s="478">
        <f>627276*(1+0.15)</f>
        <v>721367.39999999991</v>
      </c>
      <c r="H666" s="377">
        <v>1</v>
      </c>
      <c r="I666" s="376">
        <f t="shared" si="5"/>
        <v>42099001.463999994</v>
      </c>
      <c r="J666" s="473"/>
    </row>
    <row r="667" spans="1:10">
      <c r="A667" s="460"/>
      <c r="B667" s="641"/>
      <c r="C667" s="354"/>
      <c r="D667" s="604"/>
      <c r="E667" s="472"/>
      <c r="F667" s="365"/>
      <c r="G667" s="478"/>
      <c r="H667" s="377"/>
      <c r="I667" s="376"/>
      <c r="J667" s="473"/>
    </row>
    <row r="668" spans="1:10">
      <c r="A668" s="460"/>
      <c r="B668" s="641"/>
      <c r="C668" s="354"/>
      <c r="D668" s="586" t="s">
        <v>306</v>
      </c>
      <c r="E668" s="474"/>
      <c r="F668" s="365"/>
      <c r="G668" s="475"/>
      <c r="H668" s="483"/>
      <c r="I668" s="376"/>
      <c r="J668" s="473"/>
    </row>
    <row r="669" spans="1:10">
      <c r="A669" s="460"/>
      <c r="B669" s="641"/>
      <c r="C669" s="354"/>
      <c r="D669" s="586"/>
      <c r="E669" s="474"/>
      <c r="F669" s="365"/>
      <c r="G669" s="475"/>
      <c r="H669" s="476"/>
      <c r="I669" s="376"/>
      <c r="J669" s="473"/>
    </row>
    <row r="670" spans="1:10">
      <c r="A670" s="460"/>
      <c r="B670" s="641"/>
      <c r="C670" s="354"/>
      <c r="D670" s="586"/>
      <c r="E670" s="474"/>
      <c r="F670" s="365"/>
      <c r="G670" s="475"/>
      <c r="H670" s="476"/>
      <c r="I670" s="376"/>
      <c r="J670" s="473"/>
    </row>
    <row r="671" spans="1:10">
      <c r="A671" s="460"/>
      <c r="B671" s="641"/>
      <c r="C671" s="354"/>
      <c r="D671" s="586"/>
      <c r="E671" s="474"/>
      <c r="F671" s="365"/>
      <c r="G671" s="475"/>
      <c r="H671" s="476"/>
      <c r="I671" s="376"/>
      <c r="J671" s="473"/>
    </row>
    <row r="672" spans="1:10">
      <c r="A672" s="460"/>
      <c r="B672" s="641"/>
      <c r="C672" s="354"/>
      <c r="D672" s="586"/>
      <c r="E672" s="472" t="s">
        <v>102</v>
      </c>
      <c r="F672" s="365">
        <f>32*2</f>
        <v>64</v>
      </c>
      <c r="G672" s="478">
        <v>1016519</v>
      </c>
      <c r="H672" s="377">
        <v>1</v>
      </c>
      <c r="I672" s="376">
        <f t="shared" si="5"/>
        <v>65057216</v>
      </c>
      <c r="J672" s="473"/>
    </row>
    <row r="673" spans="1:10">
      <c r="A673" s="460"/>
      <c r="B673" s="641"/>
      <c r="C673" s="354"/>
      <c r="D673" s="405" t="s">
        <v>211</v>
      </c>
      <c r="E673" s="359"/>
      <c r="F673" s="363"/>
      <c r="G673" s="475"/>
      <c r="H673" s="476"/>
      <c r="I673" s="485"/>
      <c r="J673" s="473"/>
    </row>
    <row r="674" spans="1:10">
      <c r="A674" s="460"/>
      <c r="B674" s="641"/>
      <c r="C674" s="354"/>
      <c r="D674" s="586" t="s">
        <v>307</v>
      </c>
      <c r="E674" s="474"/>
      <c r="F674" s="365"/>
      <c r="G674" s="475"/>
      <c r="H674" s="476"/>
      <c r="I674" s="485"/>
      <c r="J674" s="473"/>
    </row>
    <row r="675" spans="1:10">
      <c r="A675" s="460"/>
      <c r="B675" s="641"/>
      <c r="C675" s="354"/>
      <c r="D675" s="586"/>
      <c r="E675" s="474"/>
      <c r="F675" s="365"/>
      <c r="G675" s="475"/>
      <c r="H675" s="476"/>
      <c r="I675" s="485"/>
      <c r="J675" s="473"/>
    </row>
    <row r="676" spans="1:10">
      <c r="A676" s="460"/>
      <c r="B676" s="641"/>
      <c r="C676" s="354"/>
      <c r="D676" s="586"/>
      <c r="E676" s="474"/>
      <c r="F676" s="365"/>
      <c r="G676" s="475"/>
      <c r="H676" s="476"/>
      <c r="I676" s="485"/>
      <c r="J676" s="473"/>
    </row>
    <row r="677" spans="1:10">
      <c r="A677" s="460"/>
      <c r="B677" s="641"/>
      <c r="C677" s="354"/>
      <c r="D677" s="486" t="s">
        <v>260</v>
      </c>
      <c r="E677" s="472"/>
      <c r="F677" s="396"/>
      <c r="G677" s="487"/>
      <c r="H677" s="488"/>
      <c r="I677" s="469">
        <f>SUM(I685:I687)</f>
        <v>886000</v>
      </c>
      <c r="J677" s="389"/>
    </row>
    <row r="678" spans="1:10">
      <c r="A678" s="460"/>
      <c r="B678" s="641"/>
      <c r="C678" s="354"/>
      <c r="D678" s="489" t="s">
        <v>261</v>
      </c>
      <c r="E678" s="472"/>
      <c r="F678" s="396"/>
      <c r="G678" s="490"/>
      <c r="H678" s="488"/>
      <c r="I678" s="469"/>
      <c r="J678" s="389"/>
    </row>
    <row r="679" spans="1:10">
      <c r="A679" s="460"/>
      <c r="B679" s="641"/>
      <c r="C679" s="354"/>
      <c r="D679" s="646" t="s">
        <v>262</v>
      </c>
      <c r="E679" s="472"/>
      <c r="F679" s="491"/>
      <c r="G679" s="492"/>
      <c r="H679" s="492"/>
      <c r="I679" s="493"/>
      <c r="J679" s="492"/>
    </row>
    <row r="680" spans="1:10">
      <c r="A680" s="460"/>
      <c r="B680" s="641"/>
      <c r="C680" s="354"/>
      <c r="D680" s="646"/>
      <c r="E680" s="472"/>
      <c r="F680" s="491"/>
      <c r="G680" s="492"/>
      <c r="H680" s="492"/>
      <c r="I680" s="493"/>
      <c r="J680" s="492"/>
    </row>
    <row r="681" spans="1:10">
      <c r="A681" s="460"/>
      <c r="B681" s="641"/>
      <c r="C681" s="354"/>
      <c r="D681" s="646"/>
      <c r="E681" s="472"/>
      <c r="F681" s="491"/>
      <c r="G681" s="492"/>
      <c r="H681" s="492"/>
      <c r="I681" s="493"/>
      <c r="J681" s="492"/>
    </row>
    <row r="682" spans="1:10">
      <c r="A682" s="460"/>
      <c r="B682" s="641"/>
      <c r="C682" s="354"/>
      <c r="D682" s="646"/>
      <c r="E682" s="472"/>
      <c r="F682" s="491"/>
      <c r="G682" s="492"/>
      <c r="H682" s="492"/>
      <c r="I682" s="493"/>
      <c r="J682" s="492"/>
    </row>
    <row r="683" spans="1:10">
      <c r="A683" s="460"/>
      <c r="B683" s="641"/>
      <c r="C683" s="354"/>
      <c r="D683" s="646"/>
      <c r="E683" s="472"/>
      <c r="F683" s="491"/>
      <c r="G683" s="492"/>
      <c r="H683" s="492"/>
      <c r="I683" s="493"/>
      <c r="J683" s="492"/>
    </row>
    <row r="684" spans="1:10">
      <c r="A684" s="460"/>
      <c r="B684" s="641"/>
      <c r="C684" s="354"/>
      <c r="D684" s="646"/>
      <c r="E684" s="472"/>
      <c r="F684" s="491"/>
      <c r="G684" s="492"/>
      <c r="H684" s="492"/>
      <c r="I684" s="493"/>
      <c r="J684" s="492"/>
    </row>
    <row r="685" spans="1:10">
      <c r="A685" s="460"/>
      <c r="B685" s="641"/>
      <c r="C685" s="354"/>
      <c r="D685" s="356" t="s">
        <v>231</v>
      </c>
      <c r="E685" s="472" t="s">
        <v>263</v>
      </c>
      <c r="F685" s="494">
        <v>1</v>
      </c>
      <c r="G685" s="495">
        <v>228000</v>
      </c>
      <c r="H685" s="488">
        <v>1</v>
      </c>
      <c r="I685" s="371">
        <f>G685*F685*H685</f>
        <v>228000</v>
      </c>
      <c r="J685" s="389"/>
    </row>
    <row r="686" spans="1:10">
      <c r="A686" s="460"/>
      <c r="B686" s="641"/>
      <c r="C686" s="354"/>
      <c r="D686" s="496" t="s">
        <v>232</v>
      </c>
      <c r="E686" s="472"/>
      <c r="F686" s="494"/>
      <c r="G686" s="495"/>
      <c r="H686" s="488"/>
      <c r="I686" s="371"/>
      <c r="J686" s="389"/>
    </row>
    <row r="687" spans="1:10">
      <c r="A687" s="460"/>
      <c r="B687" s="641"/>
      <c r="C687" s="354"/>
      <c r="D687" s="356" t="s">
        <v>264</v>
      </c>
      <c r="E687" s="472" t="s">
        <v>263</v>
      </c>
      <c r="F687" s="497">
        <v>2</v>
      </c>
      <c r="G687" s="498">
        <v>329000</v>
      </c>
      <c r="H687" s="488">
        <v>1</v>
      </c>
      <c r="I687" s="371">
        <f>G687*F687*H687</f>
        <v>658000</v>
      </c>
      <c r="J687" s="389"/>
    </row>
    <row r="688" spans="1:10">
      <c r="A688" s="460"/>
      <c r="B688" s="641"/>
      <c r="C688" s="354"/>
      <c r="D688" s="499"/>
      <c r="E688" s="474"/>
      <c r="F688" s="365"/>
      <c r="G688" s="475"/>
      <c r="H688" s="476"/>
      <c r="I688" s="485"/>
      <c r="J688" s="473"/>
    </row>
    <row r="689" spans="1:10">
      <c r="A689" s="500"/>
      <c r="B689" s="641"/>
      <c r="C689" s="354"/>
      <c r="D689" s="432" t="s">
        <v>237</v>
      </c>
      <c r="E689" s="350"/>
      <c r="F689" s="351"/>
      <c r="G689" s="426"/>
      <c r="H689" s="436"/>
      <c r="I689" s="434"/>
      <c r="J689" s="452">
        <f>SUM(I699:I713)</f>
        <v>1382754960</v>
      </c>
    </row>
    <row r="690" spans="1:10">
      <c r="A690" s="500"/>
      <c r="B690" s="641"/>
      <c r="C690" s="354"/>
      <c r="D690" s="354" t="s">
        <v>238</v>
      </c>
      <c r="E690" s="350"/>
      <c r="F690" s="440"/>
      <c r="G690" s="407"/>
      <c r="H690" s="407"/>
      <c r="I690" s="391"/>
      <c r="J690" s="501"/>
    </row>
    <row r="691" spans="1:10">
      <c r="A691" s="500"/>
      <c r="B691" s="641"/>
      <c r="C691" s="354"/>
      <c r="D691" s="586" t="s">
        <v>239</v>
      </c>
      <c r="E691" s="350"/>
      <c r="F691" s="440"/>
      <c r="G691" s="407"/>
      <c r="H691" s="407"/>
      <c r="I691" s="391"/>
      <c r="J691" s="501"/>
    </row>
    <row r="692" spans="1:10">
      <c r="A692" s="500"/>
      <c r="B692" s="641"/>
      <c r="C692" s="354"/>
      <c r="D692" s="586"/>
      <c r="E692" s="350"/>
      <c r="F692" s="440"/>
      <c r="G692" s="407"/>
      <c r="H692" s="407"/>
      <c r="I692" s="391"/>
      <c r="J692" s="501"/>
    </row>
    <row r="693" spans="1:10">
      <c r="A693" s="500"/>
      <c r="B693" s="641"/>
      <c r="C693" s="354"/>
      <c r="D693" s="586"/>
      <c r="E693" s="350"/>
      <c r="F693" s="440"/>
      <c r="G693" s="407"/>
      <c r="H693" s="407"/>
      <c r="I693" s="391"/>
      <c r="J693" s="501"/>
    </row>
    <row r="694" spans="1:10">
      <c r="A694" s="500"/>
      <c r="B694" s="641"/>
      <c r="C694" s="354"/>
      <c r="D694" s="586"/>
      <c r="E694" s="350"/>
      <c r="F694" s="440"/>
      <c r="G694" s="407"/>
      <c r="H694" s="407"/>
      <c r="I694" s="391"/>
      <c r="J694" s="501"/>
    </row>
    <row r="695" spans="1:10">
      <c r="A695" s="500"/>
      <c r="B695" s="641"/>
      <c r="C695" s="354"/>
      <c r="D695" s="586"/>
      <c r="E695" s="350"/>
      <c r="F695" s="440"/>
      <c r="G695" s="407"/>
      <c r="H695" s="407"/>
      <c r="I695" s="391"/>
      <c r="J695" s="501"/>
    </row>
    <row r="696" spans="1:10">
      <c r="A696" s="500"/>
      <c r="B696" s="641"/>
      <c r="C696" s="354"/>
      <c r="D696" s="586"/>
      <c r="E696" s="350"/>
      <c r="F696" s="440"/>
      <c r="G696" s="407"/>
      <c r="H696" s="407"/>
      <c r="I696" s="391"/>
      <c r="J696" s="501"/>
    </row>
    <row r="697" spans="1:10">
      <c r="A697" s="500"/>
      <c r="B697" s="641"/>
      <c r="C697" s="354"/>
      <c r="D697" s="586"/>
      <c r="E697" s="350"/>
      <c r="F697" s="440"/>
      <c r="G697" s="407"/>
      <c r="H697" s="407"/>
      <c r="I697" s="391"/>
      <c r="J697" s="501"/>
    </row>
    <row r="698" spans="1:10">
      <c r="A698" s="500"/>
      <c r="B698" s="641"/>
      <c r="C698" s="354"/>
      <c r="D698" s="604" t="s">
        <v>265</v>
      </c>
      <c r="E698" s="350"/>
      <c r="F698" s="351"/>
      <c r="G698" s="376"/>
      <c r="H698" s="350"/>
      <c r="I698" s="376"/>
      <c r="J698" s="501"/>
    </row>
    <row r="699" spans="1:10">
      <c r="A699" s="500"/>
      <c r="B699" s="641"/>
      <c r="C699" s="354"/>
      <c r="D699" s="604"/>
      <c r="E699" s="350" t="s">
        <v>17</v>
      </c>
      <c r="F699" s="426">
        <v>720</v>
      </c>
      <c r="G699" s="376">
        <v>13438</v>
      </c>
      <c r="H699" s="436">
        <v>1</v>
      </c>
      <c r="I699" s="376">
        <f>F699*G699*H699</f>
        <v>9675360</v>
      </c>
      <c r="J699" s="501"/>
    </row>
    <row r="700" spans="1:10">
      <c r="A700" s="500"/>
      <c r="B700" s="641"/>
      <c r="C700" s="354"/>
      <c r="D700" s="604"/>
      <c r="E700" s="502"/>
      <c r="F700" s="503"/>
      <c r="G700" s="502"/>
      <c r="H700" s="502"/>
      <c r="I700" s="504"/>
      <c r="J700" s="505"/>
    </row>
    <row r="701" spans="1:10">
      <c r="A701" s="500"/>
      <c r="B701" s="641"/>
      <c r="C701" s="354"/>
      <c r="D701" s="445" t="s">
        <v>18</v>
      </c>
      <c r="E701" s="408"/>
      <c r="F701" s="435"/>
      <c r="G701" s="408"/>
      <c r="H701" s="408"/>
      <c r="I701" s="506"/>
      <c r="J701" s="408"/>
    </row>
    <row r="702" spans="1:10">
      <c r="A702" s="500"/>
      <c r="B702" s="641"/>
      <c r="C702" s="354"/>
      <c r="D702" s="586" t="s">
        <v>266</v>
      </c>
      <c r="E702" s="408"/>
      <c r="F702" s="435"/>
      <c r="G702" s="408"/>
      <c r="H702" s="408"/>
      <c r="I702" s="506"/>
      <c r="J702" s="408"/>
    </row>
    <row r="703" spans="1:10">
      <c r="A703" s="500"/>
      <c r="B703" s="641"/>
      <c r="C703" s="354"/>
      <c r="D703" s="586"/>
      <c r="E703" s="408"/>
      <c r="F703" s="435"/>
      <c r="G703" s="408"/>
      <c r="H703" s="408"/>
      <c r="I703" s="506"/>
      <c r="J703" s="408"/>
    </row>
    <row r="704" spans="1:10">
      <c r="A704" s="500"/>
      <c r="B704" s="500"/>
      <c r="C704" s="354"/>
      <c r="D704" s="586" t="s">
        <v>267</v>
      </c>
      <c r="E704" s="502"/>
      <c r="F704" s="503"/>
      <c r="G704" s="502"/>
      <c r="H704" s="502"/>
      <c r="I704" s="504"/>
      <c r="J704" s="507"/>
    </row>
    <row r="705" spans="1:10">
      <c r="A705" s="500"/>
      <c r="B705" s="500"/>
      <c r="C705" s="354"/>
      <c r="D705" s="586"/>
      <c r="E705" s="502"/>
      <c r="F705" s="503"/>
      <c r="G705" s="502"/>
      <c r="H705" s="502"/>
      <c r="I705" s="504"/>
      <c r="J705" s="507"/>
    </row>
    <row r="706" spans="1:10">
      <c r="A706" s="500"/>
      <c r="B706" s="500"/>
      <c r="C706" s="354"/>
      <c r="D706" s="586"/>
      <c r="E706" s="502"/>
      <c r="F706" s="503"/>
      <c r="G706" s="502"/>
      <c r="H706" s="502"/>
      <c r="I706" s="504"/>
      <c r="J706" s="507"/>
    </row>
    <row r="707" spans="1:10">
      <c r="A707" s="500"/>
      <c r="B707" s="500"/>
      <c r="C707" s="354"/>
      <c r="D707" s="586"/>
      <c r="E707" s="502"/>
      <c r="F707" s="503"/>
      <c r="G707" s="502"/>
      <c r="H707" s="502"/>
      <c r="I707" s="504"/>
      <c r="J707" s="507"/>
    </row>
    <row r="708" spans="1:10">
      <c r="A708" s="500"/>
      <c r="B708" s="500"/>
      <c r="C708" s="354"/>
      <c r="D708" s="586"/>
      <c r="E708" s="502"/>
      <c r="F708" s="503"/>
      <c r="G708" s="502"/>
      <c r="H708" s="502"/>
      <c r="I708" s="504"/>
      <c r="J708" s="507"/>
    </row>
    <row r="709" spans="1:10">
      <c r="A709" s="500"/>
      <c r="B709" s="500"/>
      <c r="C709" s="354"/>
      <c r="D709" s="586"/>
      <c r="E709" s="502"/>
      <c r="F709" s="503"/>
      <c r="G709" s="502"/>
      <c r="H709" s="502"/>
      <c r="I709" s="504"/>
      <c r="J709" s="507"/>
    </row>
    <row r="710" spans="1:10">
      <c r="A710" s="500"/>
      <c r="B710" s="500"/>
      <c r="C710" s="354"/>
      <c r="D710" s="586"/>
      <c r="E710" s="502"/>
      <c r="F710" s="503"/>
      <c r="G710" s="502"/>
      <c r="H710" s="502"/>
      <c r="I710" s="504"/>
      <c r="J710" s="507"/>
    </row>
    <row r="711" spans="1:10">
      <c r="A711" s="500"/>
      <c r="B711" s="500"/>
      <c r="C711" s="354"/>
      <c r="D711" s="586"/>
      <c r="E711" s="502"/>
      <c r="F711" s="503"/>
      <c r="G711" s="502"/>
      <c r="H711" s="502"/>
      <c r="I711" s="504"/>
      <c r="J711" s="507"/>
    </row>
    <row r="712" spans="1:10">
      <c r="A712" s="500"/>
      <c r="B712" s="500"/>
      <c r="C712" s="354"/>
      <c r="D712" s="586"/>
      <c r="E712" s="502"/>
      <c r="F712" s="503"/>
      <c r="G712" s="502"/>
      <c r="H712" s="502"/>
      <c r="I712" s="504"/>
      <c r="J712" s="507"/>
    </row>
    <row r="713" spans="1:10">
      <c r="A713" s="500"/>
      <c r="B713" s="500"/>
      <c r="C713" s="354"/>
      <c r="D713" s="399" t="s">
        <v>268</v>
      </c>
      <c r="E713" s="350" t="s">
        <v>12</v>
      </c>
      <c r="F713" s="351">
        <f>F636</f>
        <v>4237.8999999999996</v>
      </c>
      <c r="G713" s="442">
        <v>324000</v>
      </c>
      <c r="H713" s="436">
        <v>1</v>
      </c>
      <c r="I713" s="378">
        <f>F713*G713*H713</f>
        <v>1373079600</v>
      </c>
      <c r="J713" s="507"/>
    </row>
    <row r="714" spans="1:10">
      <c r="A714" s="500"/>
      <c r="B714" s="500"/>
      <c r="C714" s="354"/>
      <c r="D714" s="445"/>
      <c r="E714" s="483"/>
      <c r="F714" s="508"/>
      <c r="G714" s="509"/>
      <c r="H714" s="510"/>
      <c r="I714" s="511"/>
      <c r="J714" s="512"/>
    </row>
    <row r="715" spans="1:10">
      <c r="A715" s="500"/>
      <c r="B715" s="500"/>
      <c r="C715" s="354"/>
      <c r="D715" s="445" t="s">
        <v>269</v>
      </c>
      <c r="E715" s="513"/>
      <c r="F715" s="513"/>
      <c r="G715" s="514"/>
      <c r="H715" s="514"/>
      <c r="I715" s="514"/>
      <c r="J715" s="514"/>
    </row>
    <row r="716" spans="1:10">
      <c r="A716" s="422"/>
      <c r="B716" s="422"/>
      <c r="C716" s="354"/>
      <c r="D716" s="587" t="s">
        <v>98</v>
      </c>
      <c r="E716" s="513"/>
      <c r="F716" s="588" t="s">
        <v>270</v>
      </c>
      <c r="G716" s="588"/>
      <c r="H716" s="588"/>
      <c r="I716" s="588"/>
      <c r="J716" s="588"/>
    </row>
    <row r="717" spans="1:10">
      <c r="A717" s="422"/>
      <c r="B717" s="422"/>
      <c r="C717" s="354"/>
      <c r="D717" s="587"/>
      <c r="E717" s="515"/>
      <c r="F717" s="589"/>
      <c r="G717" s="589"/>
      <c r="H717" s="589"/>
      <c r="I717" s="589"/>
      <c r="J717" s="589"/>
    </row>
    <row r="718" spans="1:10">
      <c r="A718" s="422"/>
      <c r="B718" s="422"/>
      <c r="C718" s="354"/>
      <c r="D718" s="380"/>
      <c r="E718" s="515"/>
      <c r="F718" s="516"/>
      <c r="G718" s="516"/>
      <c r="H718" s="516"/>
      <c r="I718" s="516"/>
      <c r="J718" s="517"/>
    </row>
    <row r="719" spans="1:10">
      <c r="A719" s="639" t="s">
        <v>120</v>
      </c>
      <c r="B719" s="639"/>
      <c r="C719" s="639"/>
      <c r="D719" s="639"/>
      <c r="E719" s="639"/>
      <c r="F719" s="639"/>
      <c r="G719" s="639"/>
      <c r="H719" s="639"/>
      <c r="I719" s="639"/>
      <c r="J719" s="574">
        <f>J601+J640+J689</f>
        <v>4732787739.2880001</v>
      </c>
    </row>
    <row r="720" spans="1:10">
      <c r="A720" s="575"/>
      <c r="B720" s="575"/>
      <c r="C720" s="575"/>
      <c r="D720" s="575"/>
      <c r="E720" s="575"/>
      <c r="F720" s="576"/>
      <c r="G720" s="575"/>
      <c r="H720" s="575"/>
      <c r="I720" s="575"/>
      <c r="J720" s="577"/>
    </row>
    <row r="721" spans="1:10">
      <c r="A721" s="336">
        <v>8</v>
      </c>
      <c r="B721" s="600" t="s">
        <v>271</v>
      </c>
      <c r="C721" s="600" t="s">
        <v>272</v>
      </c>
      <c r="D721" s="337" t="s">
        <v>11</v>
      </c>
      <c r="E721" s="339"/>
      <c r="F721" s="518"/>
      <c r="G721" s="340"/>
      <c r="H721" s="341"/>
      <c r="I721" s="340"/>
      <c r="J721" s="342">
        <f>SUM(I733:I745)</f>
        <v>293673600</v>
      </c>
    </row>
    <row r="722" spans="1:10">
      <c r="A722" s="519"/>
      <c r="B722" s="601"/>
      <c r="C722" s="601"/>
      <c r="D722" s="344" t="s">
        <v>273</v>
      </c>
      <c r="E722" s="351" t="s">
        <v>12</v>
      </c>
      <c r="F722" s="520">
        <v>247.2</v>
      </c>
      <c r="G722" s="347"/>
      <c r="H722" s="521"/>
      <c r="I722" s="347"/>
      <c r="J722" s="347"/>
    </row>
    <row r="723" spans="1:10">
      <c r="A723" s="343"/>
      <c r="B723" s="601"/>
      <c r="C723" s="601"/>
      <c r="D723" s="349" t="s">
        <v>13</v>
      </c>
      <c r="E723" s="351" t="s">
        <v>12</v>
      </c>
      <c r="F723" s="520">
        <v>247.2</v>
      </c>
      <c r="G723" s="347"/>
      <c r="H723" s="348"/>
      <c r="I723" s="347"/>
      <c r="J723" s="452"/>
    </row>
    <row r="724" spans="1:10">
      <c r="A724" s="343"/>
      <c r="B724" s="601"/>
      <c r="C724" s="601"/>
      <c r="D724" s="349" t="s">
        <v>14</v>
      </c>
      <c r="E724" s="351" t="s">
        <v>12</v>
      </c>
      <c r="F724" s="522">
        <f>SUM(F722-F723)</f>
        <v>0</v>
      </c>
      <c r="G724" s="347"/>
      <c r="H724" s="348"/>
      <c r="I724" s="347"/>
      <c r="J724" s="347"/>
    </row>
    <row r="725" spans="1:10">
      <c r="A725" s="343"/>
      <c r="B725" s="601"/>
      <c r="C725" s="601"/>
      <c r="D725" s="405" t="s">
        <v>274</v>
      </c>
      <c r="E725" s="351" t="s">
        <v>103</v>
      </c>
      <c r="F725" s="353">
        <f>F723/F722*100%</f>
        <v>1</v>
      </c>
      <c r="G725" s="347"/>
      <c r="H725" s="348"/>
      <c r="I725" s="347"/>
      <c r="J725" s="347"/>
    </row>
    <row r="726" spans="1:10">
      <c r="A726" s="343"/>
      <c r="B726" s="601"/>
      <c r="C726" s="399"/>
      <c r="D726" s="405"/>
      <c r="E726" s="351"/>
      <c r="F726" s="353"/>
      <c r="G726" s="347"/>
      <c r="H726" s="348"/>
      <c r="I726" s="347"/>
      <c r="J726" s="347"/>
    </row>
    <row r="727" spans="1:10">
      <c r="A727" s="343"/>
      <c r="B727" s="601"/>
      <c r="C727" s="604" t="s">
        <v>308</v>
      </c>
      <c r="D727" s="344" t="s">
        <v>112</v>
      </c>
      <c r="E727" s="345" t="s">
        <v>12</v>
      </c>
      <c r="F727" s="346">
        <f>F723</f>
        <v>247.2</v>
      </c>
      <c r="G727" s="523"/>
      <c r="H727" s="523"/>
      <c r="I727" s="391"/>
      <c r="J727" s="501"/>
    </row>
    <row r="728" spans="1:10">
      <c r="A728" s="343"/>
      <c r="B728" s="601"/>
      <c r="C728" s="604"/>
      <c r="D728" s="587" t="s">
        <v>275</v>
      </c>
      <c r="E728" s="350"/>
      <c r="F728" s="351"/>
      <c r="G728" s="523"/>
      <c r="H728" s="523"/>
      <c r="I728" s="391"/>
      <c r="J728" s="501"/>
    </row>
    <row r="729" spans="1:10">
      <c r="A729" s="343"/>
      <c r="B729" s="601"/>
      <c r="C729" s="354"/>
      <c r="D729" s="587"/>
      <c r="E729" s="350"/>
      <c r="F729" s="351"/>
      <c r="G729" s="523"/>
      <c r="H729" s="523"/>
      <c r="I729" s="391"/>
      <c r="J729" s="501"/>
    </row>
    <row r="730" spans="1:10">
      <c r="A730" s="343"/>
      <c r="B730" s="601"/>
      <c r="C730" s="354"/>
      <c r="D730" s="587"/>
      <c r="E730" s="350"/>
      <c r="F730" s="351"/>
      <c r="G730" s="523"/>
      <c r="H730" s="523"/>
      <c r="I730" s="391"/>
      <c r="J730" s="501"/>
    </row>
    <row r="731" spans="1:10">
      <c r="A731" s="343"/>
      <c r="B731" s="601"/>
      <c r="C731" s="354"/>
      <c r="D731" s="587"/>
      <c r="E731" s="500"/>
      <c r="F731" s="524"/>
      <c r="G731" s="500"/>
      <c r="H731" s="500"/>
      <c r="I731" s="525"/>
      <c r="J731" s="500"/>
    </row>
    <row r="732" spans="1:10">
      <c r="A732" s="343"/>
      <c r="B732" s="601"/>
      <c r="C732" s="354"/>
      <c r="D732" s="587"/>
      <c r="E732" s="500"/>
      <c r="F732" s="524"/>
      <c r="G732" s="500"/>
      <c r="H732" s="500"/>
      <c r="I732" s="525"/>
      <c r="J732" s="500"/>
    </row>
    <row r="733" spans="1:10">
      <c r="A733" s="343"/>
      <c r="B733" s="601"/>
      <c r="C733" s="354"/>
      <c r="D733" s="587"/>
      <c r="E733" s="500"/>
      <c r="F733" s="524"/>
      <c r="G733" s="500"/>
      <c r="H733" s="500"/>
      <c r="I733" s="525"/>
      <c r="J733" s="500"/>
    </row>
    <row r="734" spans="1:10">
      <c r="A734" s="343"/>
      <c r="B734" s="601"/>
      <c r="C734" s="526"/>
      <c r="D734" s="587"/>
      <c r="E734" s="500"/>
      <c r="F734" s="524"/>
      <c r="G734" s="500"/>
      <c r="H734" s="500"/>
      <c r="I734" s="525"/>
      <c r="J734" s="500"/>
    </row>
    <row r="735" spans="1:10">
      <c r="A735" s="343"/>
      <c r="B735" s="601"/>
      <c r="C735" s="526"/>
      <c r="D735" s="587"/>
      <c r="E735" s="500"/>
      <c r="F735" s="524"/>
      <c r="G735" s="500"/>
      <c r="H735" s="500"/>
      <c r="I735" s="525"/>
      <c r="J735" s="500"/>
    </row>
    <row r="736" spans="1:10">
      <c r="A736" s="343"/>
      <c r="B736" s="601"/>
      <c r="C736" s="526"/>
      <c r="D736" s="587"/>
      <c r="E736" s="500"/>
      <c r="F736" s="524"/>
      <c r="G736" s="500"/>
      <c r="H736" s="500"/>
      <c r="I736" s="525"/>
      <c r="J736" s="500"/>
    </row>
    <row r="737" spans="1:10">
      <c r="A737" s="343"/>
      <c r="B737" s="601"/>
      <c r="C737" s="526"/>
      <c r="D737" s="587"/>
      <c r="E737" s="500"/>
      <c r="F737" s="524"/>
      <c r="G737" s="500"/>
      <c r="H737" s="500"/>
      <c r="I737" s="525"/>
      <c r="J737" s="500"/>
    </row>
    <row r="738" spans="1:10">
      <c r="A738" s="343"/>
      <c r="B738" s="601"/>
      <c r="C738" s="526"/>
      <c r="D738" s="587"/>
      <c r="E738" s="500"/>
      <c r="F738" s="524"/>
      <c r="G738" s="500"/>
      <c r="H738" s="500"/>
      <c r="I738" s="525"/>
      <c r="J738" s="500"/>
    </row>
    <row r="739" spans="1:10">
      <c r="A739" s="343"/>
      <c r="B739" s="601"/>
      <c r="C739" s="526"/>
      <c r="D739" s="587"/>
      <c r="E739" s="500"/>
      <c r="F739" s="524"/>
      <c r="G739" s="500"/>
      <c r="H739" s="500"/>
      <c r="I739" s="525"/>
      <c r="J739" s="500"/>
    </row>
    <row r="740" spans="1:10">
      <c r="A740" s="343"/>
      <c r="B740" s="601"/>
      <c r="C740" s="526"/>
      <c r="D740" s="587"/>
      <c r="E740" s="500"/>
      <c r="F740" s="524"/>
      <c r="G740" s="500"/>
      <c r="H740" s="500"/>
      <c r="I740" s="525"/>
      <c r="J740" s="500"/>
    </row>
    <row r="741" spans="1:10">
      <c r="A741" s="343"/>
      <c r="B741" s="601"/>
      <c r="C741" s="526"/>
      <c r="D741" s="587"/>
      <c r="E741" s="500"/>
      <c r="F741" s="524"/>
      <c r="G741" s="500"/>
      <c r="H741" s="500"/>
      <c r="I741" s="525"/>
      <c r="J741" s="500"/>
    </row>
    <row r="742" spans="1:10">
      <c r="A742" s="343"/>
      <c r="B742" s="601"/>
      <c r="C742" s="354"/>
      <c r="D742" s="587"/>
      <c r="E742" s="500"/>
      <c r="F742" s="524"/>
      <c r="G742" s="500"/>
      <c r="H742" s="500"/>
      <c r="I742" s="525"/>
      <c r="J742" s="500"/>
    </row>
    <row r="743" spans="1:10">
      <c r="A743" s="343"/>
      <c r="B743" s="601"/>
      <c r="C743" s="354"/>
      <c r="D743" s="587"/>
      <c r="E743" s="500"/>
      <c r="F743" s="524"/>
      <c r="G743" s="500"/>
      <c r="H743" s="500"/>
      <c r="I743" s="525"/>
      <c r="J743" s="500"/>
    </row>
    <row r="744" spans="1:10">
      <c r="A744" s="343"/>
      <c r="B744" s="601"/>
      <c r="C744" s="354"/>
      <c r="D744" s="587"/>
      <c r="E744" s="500"/>
      <c r="F744" s="524"/>
      <c r="G744" s="500"/>
      <c r="H744" s="500"/>
      <c r="I744" s="525"/>
      <c r="J744" s="500"/>
    </row>
    <row r="745" spans="1:10">
      <c r="A745" s="343"/>
      <c r="B745" s="601"/>
      <c r="C745" s="354"/>
      <c r="D745" s="375" t="s">
        <v>276</v>
      </c>
      <c r="E745" s="350" t="s">
        <v>12</v>
      </c>
      <c r="F745" s="351">
        <f>F727</f>
        <v>247.2</v>
      </c>
      <c r="G745" s="376">
        <v>1188000</v>
      </c>
      <c r="H745" s="377">
        <v>1</v>
      </c>
      <c r="I745" s="376">
        <f>H745*G745*F745</f>
        <v>293673600</v>
      </c>
      <c r="J745" s="500"/>
    </row>
    <row r="746" spans="1:10">
      <c r="A746" s="343"/>
      <c r="B746" s="601"/>
      <c r="C746" s="354"/>
      <c r="D746" s="586" t="s">
        <v>277</v>
      </c>
      <c r="E746" s="350"/>
      <c r="F746" s="524"/>
      <c r="G746" s="500"/>
      <c r="H746" s="500"/>
      <c r="I746" s="525"/>
      <c r="J746" s="500"/>
    </row>
    <row r="747" spans="1:10">
      <c r="A747" s="343"/>
      <c r="B747" s="601"/>
      <c r="C747" s="354"/>
      <c r="D747" s="586"/>
      <c r="E747" s="500"/>
      <c r="F747" s="524"/>
      <c r="G747" s="500"/>
      <c r="H747" s="500"/>
      <c r="I747" s="525"/>
      <c r="J747" s="500"/>
    </row>
    <row r="748" spans="1:10">
      <c r="A748" s="343"/>
      <c r="B748" s="399"/>
      <c r="C748" s="354"/>
      <c r="D748" s="425"/>
      <c r="E748" s="500"/>
      <c r="F748" s="524"/>
      <c r="G748" s="500"/>
      <c r="H748" s="500"/>
      <c r="I748" s="525"/>
      <c r="J748" s="500"/>
    </row>
    <row r="749" spans="1:10">
      <c r="A749" s="355"/>
      <c r="B749" s="527"/>
      <c r="C749" s="370"/>
      <c r="D749" s="357" t="s">
        <v>15</v>
      </c>
      <c r="E749" s="361"/>
      <c r="F749" s="365"/>
      <c r="G749" s="387"/>
      <c r="H749" s="388"/>
      <c r="I749" s="387"/>
      <c r="J749" s="389">
        <f>I750+I771</f>
        <v>16289266.84</v>
      </c>
    </row>
    <row r="750" spans="1:10">
      <c r="A750" s="355"/>
      <c r="B750" s="527"/>
      <c r="C750" s="370"/>
      <c r="D750" s="357" t="s">
        <v>16</v>
      </c>
      <c r="E750" s="361"/>
      <c r="F750" s="365"/>
      <c r="G750" s="387"/>
      <c r="H750" s="528"/>
      <c r="I750" s="389">
        <f>SUM(I761:I768)</f>
        <v>14767266.84</v>
      </c>
      <c r="J750" s="387"/>
    </row>
    <row r="751" spans="1:10">
      <c r="A751" s="355"/>
      <c r="B751" s="527"/>
      <c r="C751" s="370"/>
      <c r="D751" s="499" t="s">
        <v>104</v>
      </c>
      <c r="E751" s="361"/>
      <c r="F751" s="365"/>
      <c r="G751" s="387"/>
      <c r="H751" s="528"/>
      <c r="I751" s="389"/>
      <c r="J751" s="387"/>
    </row>
    <row r="752" spans="1:10">
      <c r="A752" s="355"/>
      <c r="B752" s="527"/>
      <c r="C752" s="370"/>
      <c r="D752" s="605" t="s">
        <v>278</v>
      </c>
      <c r="E752" s="361"/>
      <c r="F752" s="365"/>
      <c r="G752" s="387"/>
      <c r="H752" s="528"/>
      <c r="I752" s="389"/>
      <c r="J752" s="387"/>
    </row>
    <row r="753" spans="1:10">
      <c r="A753" s="355"/>
      <c r="B753" s="527"/>
      <c r="C753" s="370"/>
      <c r="D753" s="605"/>
      <c r="E753" s="361"/>
      <c r="F753" s="365"/>
      <c r="G753" s="387"/>
      <c r="H753" s="528"/>
      <c r="I753" s="389"/>
      <c r="J753" s="387"/>
    </row>
    <row r="754" spans="1:10">
      <c r="A754" s="355"/>
      <c r="B754" s="527"/>
      <c r="C754" s="370"/>
      <c r="D754" s="605"/>
      <c r="E754" s="361"/>
      <c r="F754" s="365"/>
      <c r="G754" s="387"/>
      <c r="H754" s="528"/>
      <c r="I754" s="389"/>
      <c r="J754" s="387"/>
    </row>
    <row r="755" spans="1:10">
      <c r="A755" s="355"/>
      <c r="B755" s="527"/>
      <c r="C755" s="370"/>
      <c r="D755" s="605"/>
      <c r="E755" s="361"/>
      <c r="F755" s="365"/>
      <c r="G755" s="387"/>
      <c r="H755" s="528"/>
      <c r="I755" s="389"/>
      <c r="J755" s="387"/>
    </row>
    <row r="756" spans="1:10">
      <c r="A756" s="355"/>
      <c r="B756" s="527"/>
      <c r="C756" s="370"/>
      <c r="D756" s="605"/>
      <c r="E756" s="361"/>
      <c r="F756" s="365"/>
      <c r="G756" s="387"/>
      <c r="H756" s="528"/>
      <c r="I756" s="389"/>
      <c r="J756" s="387"/>
    </row>
    <row r="757" spans="1:10">
      <c r="A757" s="355"/>
      <c r="B757" s="527"/>
      <c r="C757" s="370"/>
      <c r="D757" s="605"/>
      <c r="E757" s="361"/>
      <c r="F757" s="365"/>
      <c r="G757" s="387"/>
      <c r="H757" s="528"/>
      <c r="I757" s="389"/>
      <c r="J757" s="387"/>
    </row>
    <row r="758" spans="1:10">
      <c r="A758" s="355"/>
      <c r="B758" s="527"/>
      <c r="C758" s="370"/>
      <c r="D758" s="605"/>
      <c r="E758" s="361"/>
      <c r="F758" s="365"/>
      <c r="G758" s="387"/>
      <c r="H758" s="528"/>
      <c r="I758" s="389"/>
      <c r="J758" s="387"/>
    </row>
    <row r="759" spans="1:10">
      <c r="A759" s="355"/>
      <c r="B759" s="527"/>
      <c r="C759" s="370"/>
      <c r="D759" s="605"/>
      <c r="E759" s="361"/>
      <c r="F759" s="365"/>
      <c r="G759" s="387"/>
      <c r="H759" s="528"/>
      <c r="I759" s="389"/>
      <c r="J759" s="387"/>
    </row>
    <row r="760" spans="1:10">
      <c r="A760" s="355"/>
      <c r="B760" s="527"/>
      <c r="C760" s="370"/>
      <c r="D760" s="605"/>
      <c r="E760" s="361"/>
      <c r="F760" s="365"/>
      <c r="G760" s="387"/>
      <c r="H760" s="528"/>
      <c r="I760" s="389"/>
      <c r="J760" s="387"/>
    </row>
    <row r="761" spans="1:10">
      <c r="A761" s="355"/>
      <c r="B761" s="527"/>
      <c r="C761" s="370"/>
      <c r="D761" s="606" t="s">
        <v>279</v>
      </c>
      <c r="E761" s="529" t="s">
        <v>99</v>
      </c>
      <c r="F761" s="530">
        <v>11.2</v>
      </c>
      <c r="G761" s="390">
        <f>537955*(1-0.085)</f>
        <v>492228.82500000001</v>
      </c>
      <c r="H761" s="531">
        <v>1</v>
      </c>
      <c r="I761" s="387">
        <f>F761*G761*H761</f>
        <v>5512962.8399999999</v>
      </c>
      <c r="J761" s="390"/>
    </row>
    <row r="762" spans="1:10">
      <c r="A762" s="355"/>
      <c r="B762" s="527"/>
      <c r="C762" s="370"/>
      <c r="D762" s="606"/>
      <c r="E762" s="529"/>
      <c r="F762" s="530"/>
      <c r="G762" s="390"/>
      <c r="H762" s="531"/>
      <c r="I762" s="387"/>
      <c r="J762" s="390"/>
    </row>
    <row r="763" spans="1:10">
      <c r="A763" s="355"/>
      <c r="B763" s="527"/>
      <c r="C763" s="532"/>
      <c r="D763" s="605" t="s">
        <v>280</v>
      </c>
      <c r="E763" s="529"/>
      <c r="F763" s="530"/>
      <c r="G763" s="390"/>
      <c r="H763" s="390"/>
      <c r="I763" s="387"/>
      <c r="J763" s="390"/>
    </row>
    <row r="764" spans="1:10">
      <c r="A764" s="355"/>
      <c r="B764" s="527"/>
      <c r="C764" s="532"/>
      <c r="D764" s="605"/>
      <c r="E764" s="529"/>
      <c r="F764" s="530"/>
      <c r="G764" s="390"/>
      <c r="H764" s="390"/>
      <c r="I764" s="387"/>
      <c r="J764" s="390"/>
    </row>
    <row r="765" spans="1:10">
      <c r="A765" s="355"/>
      <c r="B765" s="527"/>
      <c r="C765" s="532"/>
      <c r="D765" s="605"/>
      <c r="E765" s="529"/>
      <c r="F765" s="530"/>
      <c r="G765" s="390"/>
      <c r="H765" s="390"/>
      <c r="I765" s="387"/>
      <c r="J765" s="390"/>
    </row>
    <row r="766" spans="1:10">
      <c r="A766" s="355"/>
      <c r="B766" s="527"/>
      <c r="C766" s="532"/>
      <c r="D766" s="605"/>
      <c r="E766" s="529"/>
      <c r="F766" s="530"/>
      <c r="G766" s="390"/>
      <c r="H766" s="390"/>
      <c r="I766" s="387"/>
      <c r="J766" s="390"/>
    </row>
    <row r="767" spans="1:10">
      <c r="A767" s="355"/>
      <c r="B767" s="527"/>
      <c r="C767" s="532"/>
      <c r="D767" s="605"/>
      <c r="E767" s="529"/>
      <c r="F767" s="530"/>
      <c r="G767" s="394"/>
      <c r="H767" s="394"/>
      <c r="I767" s="387"/>
      <c r="J767" s="386"/>
    </row>
    <row r="768" spans="1:10">
      <c r="A768" s="355"/>
      <c r="B768" s="527"/>
      <c r="C768" s="532"/>
      <c r="D768" s="370" t="s">
        <v>281</v>
      </c>
      <c r="E768" s="529" t="s">
        <v>99</v>
      </c>
      <c r="F768" s="530">
        <v>2.4</v>
      </c>
      <c r="G768" s="386">
        <v>3855960</v>
      </c>
      <c r="H768" s="531">
        <v>1</v>
      </c>
      <c r="I768" s="387">
        <f t="shared" ref="I768" si="6">F768*G768*H768</f>
        <v>9254304</v>
      </c>
      <c r="J768" s="386"/>
    </row>
    <row r="769" spans="1:10">
      <c r="A769" s="355"/>
      <c r="B769" s="527"/>
      <c r="C769" s="532"/>
      <c r="D769" s="605" t="s">
        <v>282</v>
      </c>
      <c r="E769" s="529"/>
      <c r="F769" s="530"/>
      <c r="G769" s="394"/>
      <c r="H769" s="394"/>
      <c r="I769" s="394"/>
      <c r="J769" s="386"/>
    </row>
    <row r="770" spans="1:10">
      <c r="A770" s="355"/>
      <c r="B770" s="527"/>
      <c r="C770" s="532"/>
      <c r="D770" s="605"/>
      <c r="E770" s="529"/>
      <c r="F770" s="533"/>
      <c r="G770" s="394"/>
      <c r="H770" s="394"/>
      <c r="I770" s="394"/>
      <c r="J770" s="386"/>
    </row>
    <row r="771" spans="1:10">
      <c r="A771" s="355"/>
      <c r="B771" s="527"/>
      <c r="C771" s="532"/>
      <c r="D771" s="534" t="s">
        <v>283</v>
      </c>
      <c r="E771" s="529"/>
      <c r="F771" s="533"/>
      <c r="G771" s="394"/>
      <c r="H771" s="394"/>
      <c r="I771" s="394">
        <f>SUM(I780:I786)</f>
        <v>1522000</v>
      </c>
      <c r="J771" s="386"/>
    </row>
    <row r="772" spans="1:10">
      <c r="A772" s="355"/>
      <c r="B772" s="527"/>
      <c r="C772" s="532"/>
      <c r="D772" s="256" t="s">
        <v>104</v>
      </c>
      <c r="E772" s="258"/>
      <c r="F772" s="217"/>
      <c r="G772" s="218"/>
      <c r="H772" s="219"/>
      <c r="I772" s="184"/>
      <c r="J772" s="535"/>
    </row>
    <row r="773" spans="1:10">
      <c r="A773" s="355"/>
      <c r="B773" s="527"/>
      <c r="C773" s="532"/>
      <c r="D773" s="536" t="s">
        <v>106</v>
      </c>
      <c r="E773" s="258"/>
      <c r="F773" s="217"/>
      <c r="G773" s="218"/>
      <c r="H773" s="219"/>
      <c r="I773" s="184"/>
      <c r="J773" s="535"/>
    </row>
    <row r="774" spans="1:10">
      <c r="A774" s="355"/>
      <c r="B774" s="527"/>
      <c r="C774" s="532"/>
      <c r="D774" s="585" t="s">
        <v>284</v>
      </c>
      <c r="E774" s="258"/>
      <c r="F774" s="217"/>
      <c r="G774" s="218"/>
      <c r="H774" s="219"/>
      <c r="I774" s="184"/>
      <c r="J774" s="535"/>
    </row>
    <row r="775" spans="1:10">
      <c r="A775" s="355"/>
      <c r="B775" s="527"/>
      <c r="C775" s="532"/>
      <c r="D775" s="585"/>
      <c r="E775" s="258"/>
      <c r="F775" s="217"/>
      <c r="G775" s="218"/>
      <c r="H775" s="219"/>
      <c r="I775" s="184"/>
      <c r="J775" s="535"/>
    </row>
    <row r="776" spans="1:10">
      <c r="A776" s="355"/>
      <c r="B776" s="527"/>
      <c r="C776" s="532"/>
      <c r="D776" s="585"/>
      <c r="E776" s="258"/>
      <c r="F776" s="217"/>
      <c r="G776" s="218"/>
      <c r="H776" s="219"/>
      <c r="I776" s="184"/>
      <c r="J776" s="535"/>
    </row>
    <row r="777" spans="1:10">
      <c r="A777" s="355"/>
      <c r="B777" s="527"/>
      <c r="C777" s="532"/>
      <c r="D777" s="585"/>
      <c r="E777" s="258"/>
      <c r="F777" s="217"/>
      <c r="G777" s="218"/>
      <c r="H777" s="219"/>
      <c r="I777" s="184"/>
      <c r="J777" s="535"/>
    </row>
    <row r="778" spans="1:10">
      <c r="A778" s="355"/>
      <c r="B778" s="527"/>
      <c r="C778" s="532"/>
      <c r="D778" s="585"/>
      <c r="E778" s="258"/>
      <c r="F778" s="217"/>
      <c r="G778" s="218"/>
      <c r="H778" s="219"/>
      <c r="I778" s="184"/>
      <c r="J778" s="535"/>
    </row>
    <row r="779" spans="1:10">
      <c r="A779" s="355"/>
      <c r="B779" s="527"/>
      <c r="C779" s="532"/>
      <c r="D779" s="585"/>
      <c r="E779" s="258"/>
      <c r="F779" s="217"/>
      <c r="G779" s="218"/>
      <c r="H779" s="219"/>
      <c r="I779" s="184"/>
      <c r="J779" s="535"/>
    </row>
    <row r="780" spans="1:10">
      <c r="A780" s="355"/>
      <c r="B780" s="527"/>
      <c r="C780" s="532"/>
      <c r="D780" s="334" t="s">
        <v>285</v>
      </c>
      <c r="E780" s="4" t="s">
        <v>101</v>
      </c>
      <c r="F780" s="537">
        <v>2</v>
      </c>
      <c r="G780" s="538">
        <v>154000</v>
      </c>
      <c r="H780" s="539">
        <v>1</v>
      </c>
      <c r="I780" s="69">
        <f t="shared" ref="I780:I786" si="7">H780*G780*F780</f>
        <v>308000</v>
      </c>
      <c r="J780" s="535"/>
    </row>
    <row r="781" spans="1:10">
      <c r="A781" s="355"/>
      <c r="B781" s="527"/>
      <c r="C781" s="532"/>
      <c r="D781" s="307" t="s">
        <v>309</v>
      </c>
      <c r="E781" s="4"/>
      <c r="F781" s="537"/>
      <c r="G781" s="540"/>
      <c r="H781" s="539"/>
      <c r="I781" s="69"/>
      <c r="J781" s="535"/>
    </row>
    <row r="782" spans="1:10">
      <c r="A782" s="355"/>
      <c r="B782" s="527"/>
      <c r="C782" s="532"/>
      <c r="D782" s="334" t="s">
        <v>286</v>
      </c>
      <c r="E782" s="361" t="s">
        <v>101</v>
      </c>
      <c r="F782" s="541">
        <v>2</v>
      </c>
      <c r="G782" s="542">
        <v>128000</v>
      </c>
      <c r="H782" s="543">
        <v>1</v>
      </c>
      <c r="I782" s="69">
        <f t="shared" si="7"/>
        <v>256000</v>
      </c>
      <c r="J782" s="535"/>
    </row>
    <row r="783" spans="1:10">
      <c r="A783" s="355"/>
      <c r="B783" s="527"/>
      <c r="C783" s="532"/>
      <c r="D783" s="307" t="s">
        <v>310</v>
      </c>
      <c r="E783" s="361"/>
      <c r="F783" s="541"/>
      <c r="G783" s="542"/>
      <c r="H783" s="544"/>
      <c r="I783" s="69"/>
      <c r="J783" s="535"/>
    </row>
    <row r="784" spans="1:10">
      <c r="A784" s="355"/>
      <c r="B784" s="527"/>
      <c r="C784" s="532"/>
      <c r="D784" s="545" t="s">
        <v>287</v>
      </c>
      <c r="E784" s="361" t="s">
        <v>101</v>
      </c>
      <c r="F784" s="541">
        <v>1</v>
      </c>
      <c r="G784" s="542">
        <v>228000</v>
      </c>
      <c r="H784" s="543">
        <v>1</v>
      </c>
      <c r="I784" s="69">
        <f t="shared" si="7"/>
        <v>228000</v>
      </c>
      <c r="J784" s="535"/>
    </row>
    <row r="785" spans="1:10">
      <c r="A785" s="355"/>
      <c r="B785" s="527"/>
      <c r="C785" s="532"/>
      <c r="D785" s="545" t="s">
        <v>288</v>
      </c>
      <c r="E785" s="361" t="s">
        <v>101</v>
      </c>
      <c r="F785" s="541">
        <v>2</v>
      </c>
      <c r="G785" s="542">
        <v>275000</v>
      </c>
      <c r="H785" s="543">
        <v>1</v>
      </c>
      <c r="I785" s="69">
        <f t="shared" si="7"/>
        <v>550000</v>
      </c>
      <c r="J785" s="535"/>
    </row>
    <row r="786" spans="1:10">
      <c r="A786" s="343"/>
      <c r="B786" s="400"/>
      <c r="C786" s="515"/>
      <c r="D786" s="546" t="s">
        <v>289</v>
      </c>
      <c r="E786" s="350" t="s">
        <v>12</v>
      </c>
      <c r="F786" s="423">
        <v>10</v>
      </c>
      <c r="G786" s="417">
        <v>18000</v>
      </c>
      <c r="H786" s="543">
        <v>1</v>
      </c>
      <c r="I786" s="69">
        <f t="shared" si="7"/>
        <v>180000</v>
      </c>
      <c r="J786" s="512"/>
    </row>
    <row r="787" spans="1:10">
      <c r="A787" s="343"/>
      <c r="B787" s="400"/>
      <c r="C787" s="515"/>
      <c r="D787" s="638" t="s">
        <v>290</v>
      </c>
      <c r="E787" s="350"/>
      <c r="F787" s="423"/>
      <c r="G787" s="417"/>
      <c r="H787" s="547"/>
      <c r="I787" s="548"/>
      <c r="J787" s="512"/>
    </row>
    <row r="788" spans="1:10">
      <c r="A788" s="343"/>
      <c r="B788" s="400"/>
      <c r="C788" s="515"/>
      <c r="D788" s="638"/>
      <c r="E788" s="350"/>
      <c r="F788" s="423"/>
      <c r="G788" s="417"/>
      <c r="H788" s="547"/>
      <c r="I788" s="548"/>
      <c r="J788" s="512"/>
    </row>
    <row r="789" spans="1:10">
      <c r="A789" s="343"/>
      <c r="B789" s="400"/>
      <c r="C789" s="515"/>
      <c r="D789" s="546"/>
      <c r="E789" s="350"/>
      <c r="F789" s="423"/>
      <c r="G789" s="417"/>
      <c r="H789" s="547"/>
      <c r="I789" s="548"/>
      <c r="J789" s="512"/>
    </row>
    <row r="790" spans="1:10">
      <c r="A790" s="359"/>
      <c r="B790" s="359"/>
      <c r="C790" s="359"/>
      <c r="D790" s="432" t="s">
        <v>237</v>
      </c>
      <c r="E790" s="350"/>
      <c r="F790" s="351"/>
      <c r="G790" s="426"/>
      <c r="H790" s="436"/>
      <c r="I790" s="434"/>
      <c r="J790" s="452">
        <f>SUM(I800:I814)</f>
        <v>89768160</v>
      </c>
    </row>
    <row r="791" spans="1:10">
      <c r="A791" s="359"/>
      <c r="B791" s="359"/>
      <c r="C791" s="359"/>
      <c r="D791" s="354" t="s">
        <v>238</v>
      </c>
      <c r="E791" s="350"/>
      <c r="F791" s="440"/>
      <c r="G791" s="407"/>
      <c r="H791" s="407"/>
      <c r="I791" s="391"/>
      <c r="J791" s="501"/>
    </row>
    <row r="792" spans="1:10">
      <c r="A792" s="359"/>
      <c r="B792" s="359"/>
      <c r="C792" s="359"/>
      <c r="D792" s="586" t="s">
        <v>239</v>
      </c>
      <c r="E792" s="350"/>
      <c r="F792" s="440"/>
      <c r="G792" s="407"/>
      <c r="H792" s="407"/>
      <c r="I792" s="391"/>
      <c r="J792" s="501"/>
    </row>
    <row r="793" spans="1:10">
      <c r="A793" s="359"/>
      <c r="B793" s="359"/>
      <c r="C793" s="359"/>
      <c r="D793" s="586"/>
      <c r="E793" s="350"/>
      <c r="F793" s="440"/>
      <c r="G793" s="407"/>
      <c r="H793" s="407"/>
      <c r="I793" s="391"/>
      <c r="J793" s="501"/>
    </row>
    <row r="794" spans="1:10">
      <c r="A794" s="359"/>
      <c r="B794" s="359"/>
      <c r="C794" s="359"/>
      <c r="D794" s="586"/>
      <c r="E794" s="350"/>
      <c r="F794" s="440"/>
      <c r="G794" s="407"/>
      <c r="H794" s="407"/>
      <c r="I794" s="391"/>
      <c r="J794" s="501"/>
    </row>
    <row r="795" spans="1:10">
      <c r="A795" s="359"/>
      <c r="B795" s="359"/>
      <c r="C795" s="359"/>
      <c r="D795" s="586"/>
      <c r="E795" s="350"/>
      <c r="F795" s="440"/>
      <c r="G795" s="407"/>
      <c r="H795" s="407"/>
      <c r="I795" s="391"/>
      <c r="J795" s="501"/>
    </row>
    <row r="796" spans="1:10">
      <c r="A796" s="359"/>
      <c r="B796" s="359"/>
      <c r="C796" s="359"/>
      <c r="D796" s="586"/>
      <c r="E796" s="350"/>
      <c r="F796" s="440"/>
      <c r="G796" s="407"/>
      <c r="H796" s="407"/>
      <c r="I796" s="391"/>
      <c r="J796" s="501"/>
    </row>
    <row r="797" spans="1:10">
      <c r="A797" s="359"/>
      <c r="B797" s="359"/>
      <c r="C797" s="359"/>
      <c r="D797" s="586"/>
      <c r="E797" s="350"/>
      <c r="F797" s="440"/>
      <c r="G797" s="407"/>
      <c r="H797" s="407"/>
      <c r="I797" s="391"/>
      <c r="J797" s="501"/>
    </row>
    <row r="798" spans="1:10">
      <c r="A798" s="359"/>
      <c r="B798" s="359"/>
      <c r="C798" s="359"/>
      <c r="D798" s="586"/>
      <c r="E798" s="350"/>
      <c r="F798" s="440"/>
      <c r="G798" s="407"/>
      <c r="H798" s="407"/>
      <c r="I798" s="391"/>
      <c r="J798" s="501"/>
    </row>
    <row r="799" spans="1:10">
      <c r="A799" s="359"/>
      <c r="B799" s="359"/>
      <c r="C799" s="359"/>
      <c r="D799" s="604" t="s">
        <v>265</v>
      </c>
      <c r="E799" s="350"/>
      <c r="F799" s="351"/>
      <c r="G799" s="376"/>
      <c r="H799" s="350"/>
      <c r="I799" s="376"/>
      <c r="J799" s="501"/>
    </row>
    <row r="800" spans="1:10">
      <c r="A800" s="359"/>
      <c r="B800" s="359"/>
      <c r="C800" s="359"/>
      <c r="D800" s="604"/>
      <c r="E800" s="350" t="s">
        <v>17</v>
      </c>
      <c r="F800" s="426">
        <v>720</v>
      </c>
      <c r="G800" s="376">
        <v>13438</v>
      </c>
      <c r="H800" s="436">
        <v>1</v>
      </c>
      <c r="I800" s="376">
        <f>F800*G800*H800</f>
        <v>9675360</v>
      </c>
      <c r="J800" s="501"/>
    </row>
    <row r="801" spans="1:10">
      <c r="A801" s="359"/>
      <c r="B801" s="359"/>
      <c r="C801" s="359"/>
      <c r="D801" s="604"/>
      <c r="E801" s="502"/>
      <c r="F801" s="503"/>
      <c r="G801" s="502"/>
      <c r="H801" s="502"/>
      <c r="I801" s="504"/>
      <c r="J801" s="505"/>
    </row>
    <row r="802" spans="1:10">
      <c r="A802" s="359"/>
      <c r="B802" s="359"/>
      <c r="C802" s="359"/>
      <c r="D802" s="445" t="s">
        <v>18</v>
      </c>
      <c r="E802" s="408"/>
      <c r="F802" s="435"/>
      <c r="G802" s="408"/>
      <c r="H802" s="408"/>
      <c r="I802" s="506"/>
      <c r="J802" s="408"/>
    </row>
    <row r="803" spans="1:10">
      <c r="A803" s="359"/>
      <c r="B803" s="359"/>
      <c r="C803" s="359"/>
      <c r="D803" s="586" t="s">
        <v>266</v>
      </c>
      <c r="E803" s="408"/>
      <c r="F803" s="435"/>
      <c r="G803" s="408"/>
      <c r="H803" s="408"/>
      <c r="I803" s="506"/>
      <c r="J803" s="408"/>
    </row>
    <row r="804" spans="1:10">
      <c r="A804" s="359"/>
      <c r="B804" s="359"/>
      <c r="C804" s="359"/>
      <c r="D804" s="586"/>
      <c r="E804" s="408"/>
      <c r="F804" s="435"/>
      <c r="G804" s="408"/>
      <c r="H804" s="408"/>
      <c r="I804" s="506"/>
      <c r="J804" s="408"/>
    </row>
    <row r="805" spans="1:10">
      <c r="A805" s="359"/>
      <c r="B805" s="359"/>
      <c r="C805" s="359"/>
      <c r="D805" s="586" t="s">
        <v>267</v>
      </c>
      <c r="E805" s="502"/>
      <c r="F805" s="503"/>
      <c r="G805" s="502"/>
      <c r="H805" s="502"/>
      <c r="I805" s="504"/>
      <c r="J805" s="507"/>
    </row>
    <row r="806" spans="1:10">
      <c r="A806" s="359"/>
      <c r="B806" s="359"/>
      <c r="C806" s="359"/>
      <c r="D806" s="586"/>
      <c r="E806" s="502"/>
      <c r="F806" s="503"/>
      <c r="G806" s="502"/>
      <c r="H806" s="502"/>
      <c r="I806" s="504"/>
      <c r="J806" s="507"/>
    </row>
    <row r="807" spans="1:10">
      <c r="A807" s="359"/>
      <c r="B807" s="359"/>
      <c r="C807" s="359"/>
      <c r="D807" s="586"/>
      <c r="E807" s="502"/>
      <c r="F807" s="503"/>
      <c r="G807" s="502"/>
      <c r="H807" s="502"/>
      <c r="I807" s="504"/>
      <c r="J807" s="507"/>
    </row>
    <row r="808" spans="1:10">
      <c r="A808" s="359"/>
      <c r="B808" s="359"/>
      <c r="C808" s="359"/>
      <c r="D808" s="586"/>
      <c r="E808" s="502"/>
      <c r="F808" s="503"/>
      <c r="G808" s="502"/>
      <c r="H808" s="502"/>
      <c r="I808" s="504"/>
      <c r="J808" s="507"/>
    </row>
    <row r="809" spans="1:10">
      <c r="A809" s="359"/>
      <c r="B809" s="359"/>
      <c r="C809" s="359"/>
      <c r="D809" s="586"/>
      <c r="E809" s="502"/>
      <c r="F809" s="503"/>
      <c r="G809" s="502"/>
      <c r="H809" s="502"/>
      <c r="I809" s="504"/>
      <c r="J809" s="507"/>
    </row>
    <row r="810" spans="1:10">
      <c r="A810" s="359"/>
      <c r="B810" s="359"/>
      <c r="C810" s="359"/>
      <c r="D810" s="586"/>
      <c r="E810" s="502"/>
      <c r="F810" s="503"/>
      <c r="G810" s="502"/>
      <c r="H810" s="502"/>
      <c r="I810" s="504"/>
      <c r="J810" s="507"/>
    </row>
    <row r="811" spans="1:10">
      <c r="A811" s="359"/>
      <c r="B811" s="359"/>
      <c r="C811" s="359"/>
      <c r="D811" s="586"/>
      <c r="E811" s="502"/>
      <c r="F811" s="503"/>
      <c r="G811" s="502"/>
      <c r="H811" s="502"/>
      <c r="I811" s="504"/>
      <c r="J811" s="507"/>
    </row>
    <row r="812" spans="1:10">
      <c r="A812" s="359"/>
      <c r="B812" s="359"/>
      <c r="C812" s="359"/>
      <c r="D812" s="586"/>
      <c r="E812" s="502"/>
      <c r="F812" s="503"/>
      <c r="G812" s="502"/>
      <c r="H812" s="502"/>
      <c r="I812" s="504"/>
      <c r="J812" s="507"/>
    </row>
    <row r="813" spans="1:10">
      <c r="A813" s="359"/>
      <c r="B813" s="359"/>
      <c r="C813" s="359"/>
      <c r="D813" s="586"/>
      <c r="E813" s="502"/>
      <c r="F813" s="503"/>
      <c r="G813" s="502"/>
      <c r="H813" s="502"/>
      <c r="I813" s="504"/>
      <c r="J813" s="507"/>
    </row>
    <row r="814" spans="1:10">
      <c r="A814" s="359"/>
      <c r="B814" s="359"/>
      <c r="C814" s="359"/>
      <c r="D814" s="399" t="s">
        <v>291</v>
      </c>
      <c r="E814" s="350" t="s">
        <v>12</v>
      </c>
      <c r="F814" s="351">
        <f>F745</f>
        <v>247.2</v>
      </c>
      <c r="G814" s="442">
        <v>324000</v>
      </c>
      <c r="H814" s="436">
        <v>1</v>
      </c>
      <c r="I814" s="378">
        <f>F814*G814*H814</f>
        <v>80092800</v>
      </c>
      <c r="J814" s="507"/>
    </row>
    <row r="815" spans="1:10">
      <c r="A815" s="359"/>
      <c r="B815" s="359"/>
      <c r="C815" s="359"/>
      <c r="D815" s="445"/>
      <c r="E815" s="483"/>
      <c r="F815" s="508"/>
      <c r="G815" s="509"/>
      <c r="H815" s="510"/>
      <c r="I815" s="511"/>
      <c r="J815" s="512"/>
    </row>
    <row r="816" spans="1:10">
      <c r="A816" s="359"/>
      <c r="B816" s="359"/>
      <c r="C816" s="359"/>
      <c r="D816" s="445" t="s">
        <v>269</v>
      </c>
      <c r="E816" s="513"/>
      <c r="F816" s="513"/>
      <c r="G816" s="514"/>
      <c r="H816" s="514"/>
      <c r="I816" s="514"/>
      <c r="J816" s="514"/>
    </row>
    <row r="817" spans="1:10">
      <c r="A817" s="359"/>
      <c r="B817" s="359"/>
      <c r="C817" s="359"/>
      <c r="D817" s="587" t="s">
        <v>98</v>
      </c>
      <c r="E817" s="513"/>
      <c r="F817" s="588" t="s">
        <v>270</v>
      </c>
      <c r="G817" s="588"/>
      <c r="H817" s="588"/>
      <c r="I817" s="588"/>
      <c r="J817" s="588"/>
    </row>
    <row r="818" spans="1:10">
      <c r="A818" s="359"/>
      <c r="B818" s="359"/>
      <c r="C818" s="359"/>
      <c r="D818" s="587"/>
      <c r="E818" s="515"/>
      <c r="F818" s="589"/>
      <c r="G818" s="589"/>
      <c r="H818" s="589"/>
      <c r="I818" s="589"/>
      <c r="J818" s="589"/>
    </row>
    <row r="819" spans="1:10">
      <c r="A819" s="359"/>
      <c r="B819" s="359"/>
      <c r="C819" s="359"/>
      <c r="D819" s="380"/>
      <c r="E819" s="515"/>
      <c r="F819" s="516"/>
      <c r="G819" s="516"/>
      <c r="H819" s="516"/>
      <c r="I819" s="516"/>
      <c r="J819" s="517"/>
    </row>
    <row r="820" spans="1:10">
      <c r="A820" s="590" t="s">
        <v>120</v>
      </c>
      <c r="B820" s="590"/>
      <c r="C820" s="590"/>
      <c r="D820" s="590"/>
      <c r="E820" s="590"/>
      <c r="F820" s="590"/>
      <c r="G820" s="590"/>
      <c r="H820" s="590"/>
      <c r="I820" s="590"/>
      <c r="J820" s="549">
        <f>SUM(J721:J819)</f>
        <v>399731026.83999997</v>
      </c>
    </row>
    <row r="822" spans="1:10">
      <c r="A822" s="336">
        <v>9</v>
      </c>
      <c r="B822" s="600" t="s">
        <v>317</v>
      </c>
      <c r="C822" s="602" t="s">
        <v>347</v>
      </c>
      <c r="D822" s="337" t="s">
        <v>11</v>
      </c>
      <c r="E822" s="339"/>
      <c r="F822" s="518"/>
      <c r="G822" s="340"/>
      <c r="H822" s="341"/>
      <c r="I822" s="340"/>
      <c r="J822" s="342">
        <f>SUM(I841:I853)</f>
        <v>4068944000</v>
      </c>
    </row>
    <row r="823" spans="1:10">
      <c r="A823" s="519"/>
      <c r="B823" s="601"/>
      <c r="C823" s="603"/>
      <c r="D823" s="344" t="s">
        <v>319</v>
      </c>
      <c r="E823" s="351" t="s">
        <v>12</v>
      </c>
      <c r="F823" s="520">
        <v>5873.7</v>
      </c>
      <c r="G823" s="347"/>
      <c r="H823" s="521"/>
      <c r="I823" s="347"/>
      <c r="J823" s="347"/>
    </row>
    <row r="824" spans="1:10">
      <c r="A824" s="343"/>
      <c r="B824" s="601"/>
      <c r="C824" s="603"/>
      <c r="D824" s="349" t="s">
        <v>13</v>
      </c>
      <c r="E824" s="351" t="s">
        <v>12</v>
      </c>
      <c r="F824" s="520">
        <v>5873.7</v>
      </c>
      <c r="G824" s="347"/>
      <c r="H824" s="348"/>
      <c r="I824" s="347"/>
      <c r="J824" s="452"/>
    </row>
    <row r="825" spans="1:10">
      <c r="A825" s="343"/>
      <c r="B825" s="601"/>
      <c r="C825" s="603"/>
      <c r="D825" s="349" t="s">
        <v>14</v>
      </c>
      <c r="E825" s="351" t="s">
        <v>12</v>
      </c>
      <c r="F825" s="522">
        <f>SUM(F823-F824)</f>
        <v>0</v>
      </c>
      <c r="G825" s="347"/>
      <c r="H825" s="348"/>
      <c r="I825" s="347"/>
      <c r="J825" s="347"/>
    </row>
    <row r="826" spans="1:10">
      <c r="A826" s="343"/>
      <c r="B826" s="601"/>
      <c r="C826" s="603"/>
      <c r="D826" s="399" t="s">
        <v>320</v>
      </c>
      <c r="E826" s="346" t="s">
        <v>103</v>
      </c>
      <c r="F826" s="579">
        <f>F824/F823*100%</f>
        <v>1</v>
      </c>
      <c r="G826" s="347"/>
      <c r="H826" s="348"/>
      <c r="I826" s="347"/>
      <c r="J826" s="347"/>
    </row>
    <row r="827" spans="1:10">
      <c r="A827" s="343"/>
      <c r="B827" s="601"/>
      <c r="C827" s="399"/>
      <c r="E827" s="181"/>
      <c r="F827" s="68"/>
      <c r="G827" s="347"/>
      <c r="H827" s="348"/>
      <c r="I827" s="347"/>
      <c r="J827" s="347"/>
    </row>
    <row r="828" spans="1:10">
      <c r="A828" s="343"/>
      <c r="B828" s="601"/>
      <c r="C828" s="604" t="s">
        <v>318</v>
      </c>
      <c r="D828" s="405"/>
      <c r="E828" s="351"/>
      <c r="F828" s="353"/>
      <c r="G828" s="347"/>
      <c r="H828" s="348"/>
      <c r="I828" s="347"/>
      <c r="J828" s="347"/>
    </row>
    <row r="829" spans="1:10">
      <c r="A829" s="343"/>
      <c r="B829" s="601"/>
      <c r="C829" s="604"/>
      <c r="D829" s="399" t="s">
        <v>321</v>
      </c>
      <c r="E829" s="346" t="s">
        <v>12</v>
      </c>
      <c r="F829" s="520">
        <f>200.8+304.9</f>
        <v>505.7</v>
      </c>
      <c r="G829" s="347"/>
      <c r="H829" s="348"/>
      <c r="I829" s="347"/>
      <c r="J829" s="347"/>
    </row>
    <row r="830" spans="1:10">
      <c r="A830" s="343"/>
      <c r="B830" s="601"/>
      <c r="C830" s="578"/>
      <c r="D830" s="586" t="s">
        <v>322</v>
      </c>
      <c r="E830" s="345"/>
      <c r="F830" s="346"/>
      <c r="G830" s="642" t="s">
        <v>249</v>
      </c>
      <c r="H830" s="642"/>
      <c r="I830" s="642"/>
      <c r="J830" s="642"/>
    </row>
    <row r="831" spans="1:10">
      <c r="A831" s="343"/>
      <c r="B831" s="601"/>
      <c r="C831" s="578"/>
      <c r="D831" s="586"/>
      <c r="E831" s="345"/>
      <c r="F831" s="458"/>
      <c r="G831" s="642"/>
      <c r="H831" s="642"/>
      <c r="I831" s="642"/>
      <c r="J831" s="642"/>
    </row>
    <row r="832" spans="1:10">
      <c r="A832" s="343"/>
      <c r="B832" s="601"/>
      <c r="C832" s="578"/>
      <c r="D832" s="586" t="s">
        <v>323</v>
      </c>
      <c r="E832" s="345"/>
      <c r="F832" s="458"/>
      <c r="G832" s="642"/>
      <c r="H832" s="642"/>
      <c r="I832" s="642"/>
      <c r="J832" s="642"/>
    </row>
    <row r="833" spans="1:10">
      <c r="A833" s="343"/>
      <c r="B833" s="601"/>
      <c r="C833" s="578"/>
      <c r="D833" s="586"/>
      <c r="E833" s="351"/>
      <c r="F833" s="353"/>
      <c r="G833" s="347"/>
      <c r="H833" s="348"/>
      <c r="I833" s="347"/>
      <c r="J833" s="347"/>
    </row>
    <row r="834" spans="1:10">
      <c r="A834" s="343"/>
      <c r="B834" s="601"/>
      <c r="C834" s="578"/>
      <c r="D834" s="405"/>
      <c r="E834" s="351"/>
      <c r="F834" s="353"/>
      <c r="G834" s="347"/>
      <c r="H834" s="348"/>
      <c r="I834" s="347"/>
      <c r="J834" s="347"/>
    </row>
    <row r="835" spans="1:10">
      <c r="A835" s="343"/>
      <c r="B835" s="601"/>
      <c r="D835" s="344" t="s">
        <v>202</v>
      </c>
      <c r="E835" s="345" t="s">
        <v>12</v>
      </c>
      <c r="F835" s="346">
        <f>F824-F829</f>
        <v>5368</v>
      </c>
      <c r="G835" s="523"/>
      <c r="H835" s="523"/>
      <c r="I835" s="391"/>
      <c r="J835" s="501"/>
    </row>
    <row r="836" spans="1:10">
      <c r="A836" s="343"/>
      <c r="B836" s="601"/>
      <c r="D836" s="587" t="s">
        <v>275</v>
      </c>
      <c r="E836" s="350"/>
      <c r="F836" s="351"/>
      <c r="G836" s="523"/>
      <c r="H836" s="523"/>
      <c r="I836" s="391"/>
      <c r="J836" s="501"/>
    </row>
    <row r="837" spans="1:10">
      <c r="A837" s="343"/>
      <c r="B837" s="601"/>
      <c r="C837" s="354"/>
      <c r="D837" s="587"/>
      <c r="E837" s="350"/>
      <c r="F837" s="351"/>
      <c r="G837" s="523"/>
      <c r="H837" s="523"/>
      <c r="I837" s="391"/>
      <c r="J837" s="501"/>
    </row>
    <row r="838" spans="1:10">
      <c r="A838" s="343"/>
      <c r="B838" s="601"/>
      <c r="C838" s="354"/>
      <c r="D838" s="587"/>
      <c r="E838" s="350"/>
      <c r="F838" s="351"/>
      <c r="G838" s="523"/>
      <c r="H838" s="523"/>
      <c r="I838" s="391"/>
      <c r="J838" s="501"/>
    </row>
    <row r="839" spans="1:10">
      <c r="A839" s="343"/>
      <c r="B839" s="601"/>
      <c r="D839" s="587"/>
      <c r="E839" s="500"/>
      <c r="F839" s="524"/>
      <c r="G839" s="500"/>
      <c r="H839" s="500"/>
      <c r="I839" s="525"/>
      <c r="J839" s="500"/>
    </row>
    <row r="840" spans="1:10">
      <c r="A840" s="343"/>
      <c r="B840" s="601"/>
      <c r="D840" s="587"/>
      <c r="E840" s="500"/>
      <c r="F840" s="524"/>
      <c r="G840" s="500"/>
      <c r="H840" s="500"/>
      <c r="I840" s="525"/>
      <c r="J840" s="500"/>
    </row>
    <row r="841" spans="1:10">
      <c r="A841" s="343"/>
      <c r="B841" s="601"/>
      <c r="C841" s="354"/>
      <c r="D841" s="587"/>
      <c r="E841" s="500"/>
      <c r="F841" s="524"/>
      <c r="G841" s="500"/>
      <c r="H841" s="500"/>
      <c r="I841" s="525"/>
      <c r="J841" s="500"/>
    </row>
    <row r="842" spans="1:10">
      <c r="A842" s="343"/>
      <c r="B842" s="601"/>
      <c r="C842" s="526"/>
      <c r="D842" s="587"/>
      <c r="E842" s="500"/>
      <c r="F842" s="524"/>
      <c r="G842" s="500"/>
      <c r="H842" s="500"/>
      <c r="I842" s="525"/>
      <c r="J842" s="500"/>
    </row>
    <row r="843" spans="1:10">
      <c r="A843" s="343"/>
      <c r="B843" s="601"/>
      <c r="C843" s="526"/>
      <c r="D843" s="587"/>
      <c r="E843" s="500"/>
      <c r="F843" s="524"/>
      <c r="G843" s="500"/>
      <c r="H843" s="500"/>
      <c r="I843" s="525"/>
      <c r="J843" s="500"/>
    </row>
    <row r="844" spans="1:10">
      <c r="A844" s="343"/>
      <c r="B844" s="601"/>
      <c r="C844" s="526"/>
      <c r="D844" s="587"/>
      <c r="E844" s="500"/>
      <c r="F844" s="524"/>
      <c r="G844" s="500"/>
      <c r="H844" s="500"/>
      <c r="I844" s="525"/>
      <c r="J844" s="500"/>
    </row>
    <row r="845" spans="1:10">
      <c r="A845" s="343"/>
      <c r="B845" s="601"/>
      <c r="C845" s="526"/>
      <c r="D845" s="587"/>
      <c r="E845" s="500"/>
      <c r="F845" s="524"/>
      <c r="G845" s="500"/>
      <c r="H845" s="500"/>
      <c r="I845" s="525"/>
      <c r="J845" s="500"/>
    </row>
    <row r="846" spans="1:10">
      <c r="A846" s="343"/>
      <c r="B846" s="601"/>
      <c r="C846" s="526"/>
      <c r="D846" s="587"/>
      <c r="E846" s="500"/>
      <c r="F846" s="524"/>
      <c r="G846" s="500"/>
      <c r="H846" s="500"/>
      <c r="I846" s="525"/>
      <c r="J846" s="500"/>
    </row>
    <row r="847" spans="1:10">
      <c r="A847" s="343"/>
      <c r="B847" s="601"/>
      <c r="C847" s="526"/>
      <c r="D847" s="587"/>
      <c r="E847" s="500"/>
      <c r="F847" s="524"/>
      <c r="G847" s="500"/>
      <c r="H847" s="500"/>
      <c r="I847" s="525"/>
      <c r="J847" s="500"/>
    </row>
    <row r="848" spans="1:10">
      <c r="A848" s="343"/>
      <c r="B848" s="601"/>
      <c r="C848" s="526"/>
      <c r="D848" s="587"/>
      <c r="E848" s="500"/>
      <c r="F848" s="524"/>
      <c r="G848" s="500"/>
      <c r="H848" s="500"/>
      <c r="I848" s="525"/>
      <c r="J848" s="500"/>
    </row>
    <row r="849" spans="1:10">
      <c r="A849" s="343"/>
      <c r="B849" s="601"/>
      <c r="C849" s="526"/>
      <c r="D849" s="587"/>
      <c r="E849" s="500"/>
      <c r="F849" s="524"/>
      <c r="G849" s="500"/>
      <c r="H849" s="500"/>
      <c r="I849" s="525"/>
      <c r="J849" s="500"/>
    </row>
    <row r="850" spans="1:10">
      <c r="A850" s="343"/>
      <c r="B850" s="601"/>
      <c r="C850" s="354"/>
      <c r="D850" s="587"/>
      <c r="E850" s="500"/>
      <c r="F850" s="524"/>
      <c r="G850" s="500"/>
      <c r="H850" s="500"/>
      <c r="I850" s="525"/>
      <c r="J850" s="500"/>
    </row>
    <row r="851" spans="1:10">
      <c r="A851" s="343"/>
      <c r="B851" s="601"/>
      <c r="C851" s="354"/>
      <c r="D851" s="587"/>
      <c r="E851" s="500"/>
      <c r="F851" s="524"/>
      <c r="G851" s="500"/>
      <c r="H851" s="500"/>
      <c r="I851" s="525"/>
      <c r="J851" s="500"/>
    </row>
    <row r="852" spans="1:10">
      <c r="A852" s="343"/>
      <c r="B852" s="601"/>
      <c r="C852" s="354"/>
      <c r="D852" s="587"/>
      <c r="E852" s="500"/>
      <c r="F852" s="524"/>
      <c r="G852" s="500"/>
      <c r="H852" s="500"/>
      <c r="I852" s="525"/>
      <c r="J852" s="500"/>
    </row>
    <row r="853" spans="1:10">
      <c r="A853" s="343"/>
      <c r="B853" s="601"/>
      <c r="C853" s="354"/>
      <c r="D853" s="375" t="s">
        <v>204</v>
      </c>
      <c r="E853" s="350" t="s">
        <v>12</v>
      </c>
      <c r="F853" s="351">
        <f>F835</f>
        <v>5368</v>
      </c>
      <c r="G853" s="376">
        <v>758000</v>
      </c>
      <c r="H853" s="377">
        <v>1</v>
      </c>
      <c r="I853" s="376">
        <f>H853*G853*F853</f>
        <v>4068944000</v>
      </c>
      <c r="J853" s="500"/>
    </row>
    <row r="854" spans="1:10" ht="17.25" customHeight="1">
      <c r="A854" s="343"/>
      <c r="B854" s="601"/>
      <c r="C854" s="354"/>
      <c r="D854" s="605" t="s">
        <v>251</v>
      </c>
      <c r="E854" s="350"/>
      <c r="F854" s="524"/>
      <c r="G854" s="500"/>
      <c r="H854" s="500"/>
      <c r="I854" s="525"/>
      <c r="J854" s="500"/>
    </row>
    <row r="855" spans="1:10">
      <c r="A855" s="343"/>
      <c r="B855" s="601"/>
      <c r="C855" s="354"/>
      <c r="D855" s="605"/>
      <c r="E855" s="500"/>
      <c r="F855" s="524"/>
      <c r="G855" s="500"/>
      <c r="H855" s="500"/>
      <c r="I855" s="525"/>
      <c r="J855" s="500"/>
    </row>
    <row r="856" spans="1:10">
      <c r="A856" s="343"/>
      <c r="B856" s="399"/>
      <c r="C856" s="354"/>
      <c r="D856" s="374"/>
      <c r="E856" s="500"/>
      <c r="F856" s="524"/>
      <c r="G856" s="500"/>
      <c r="H856" s="500"/>
      <c r="I856" s="525"/>
      <c r="J856" s="500"/>
    </row>
    <row r="857" spans="1:10">
      <c r="A857" s="343"/>
      <c r="B857" s="399"/>
      <c r="C857" s="354"/>
      <c r="D857" s="335" t="s">
        <v>206</v>
      </c>
      <c r="E857" s="381"/>
      <c r="F857" s="382"/>
      <c r="G857" s="5"/>
      <c r="H857" s="5"/>
      <c r="I857" s="5"/>
      <c r="J857" s="5"/>
    </row>
    <row r="858" spans="1:10">
      <c r="A858" s="343"/>
      <c r="B858" s="399"/>
      <c r="C858" s="354"/>
      <c r="D858" s="285" t="s">
        <v>337</v>
      </c>
      <c r="E858" s="383" t="s">
        <v>12</v>
      </c>
      <c r="F858" s="655" t="s">
        <v>207</v>
      </c>
      <c r="G858" s="655"/>
      <c r="H858" s="655"/>
      <c r="I858" s="655"/>
      <c r="J858" s="655"/>
    </row>
    <row r="859" spans="1:10">
      <c r="A859" s="343"/>
      <c r="B859" s="399"/>
      <c r="C859" s="354"/>
      <c r="D859" s="285"/>
      <c r="E859" s="384"/>
      <c r="F859" s="655"/>
      <c r="G859" s="655"/>
      <c r="H859" s="655"/>
      <c r="I859" s="655"/>
      <c r="J859" s="655"/>
    </row>
    <row r="860" spans="1:10">
      <c r="A860" s="343"/>
      <c r="B860" s="399"/>
      <c r="C860" s="354"/>
      <c r="D860" s="425"/>
      <c r="E860" s="500"/>
      <c r="F860" s="524"/>
      <c r="G860" s="500"/>
      <c r="H860" s="500"/>
      <c r="I860" s="525"/>
      <c r="J860" s="500"/>
    </row>
    <row r="861" spans="1:10">
      <c r="A861" s="355"/>
      <c r="B861" s="527"/>
      <c r="C861" s="370"/>
      <c r="D861" s="357" t="s">
        <v>15</v>
      </c>
      <c r="E861" s="361"/>
      <c r="F861" s="365"/>
      <c r="G861" s="387"/>
      <c r="H861" s="388"/>
      <c r="I861" s="387"/>
      <c r="J861" s="389">
        <f>I862+I901</f>
        <v>1079089735.06304</v>
      </c>
    </row>
    <row r="862" spans="1:10">
      <c r="A862" s="355"/>
      <c r="B862" s="527"/>
      <c r="C862" s="370"/>
      <c r="D862" s="357" t="s">
        <v>16</v>
      </c>
      <c r="E862" s="361"/>
      <c r="F862" s="365"/>
      <c r="G862" s="387"/>
      <c r="H862" s="528"/>
      <c r="I862" s="389">
        <f>SUM(I874:I899)</f>
        <v>1078771735.06304</v>
      </c>
      <c r="J862" s="387"/>
    </row>
    <row r="863" spans="1:10">
      <c r="A863" s="355"/>
      <c r="B863" s="527"/>
      <c r="C863" s="370"/>
      <c r="D863" s="499" t="s">
        <v>104</v>
      </c>
      <c r="E863" s="361"/>
      <c r="F863" s="365"/>
      <c r="G863" s="387"/>
      <c r="H863" s="528"/>
      <c r="I863" s="389"/>
      <c r="J863" s="387"/>
    </row>
    <row r="864" spans="1:10">
      <c r="A864" s="355"/>
      <c r="B864" s="527"/>
      <c r="C864" s="370"/>
      <c r="D864" s="605" t="s">
        <v>278</v>
      </c>
      <c r="E864" s="361"/>
      <c r="F864" s="365"/>
      <c r="G864" s="387"/>
      <c r="H864" s="528"/>
      <c r="I864" s="389"/>
      <c r="J864" s="387"/>
    </row>
    <row r="865" spans="1:10">
      <c r="A865" s="355"/>
      <c r="B865" s="527"/>
      <c r="C865" s="370"/>
      <c r="D865" s="605"/>
      <c r="E865" s="361"/>
      <c r="F865" s="365"/>
      <c r="G865" s="387"/>
      <c r="H865" s="528"/>
      <c r="I865" s="389"/>
      <c r="J865" s="387"/>
    </row>
    <row r="866" spans="1:10">
      <c r="A866" s="355"/>
      <c r="B866" s="527"/>
      <c r="C866" s="370"/>
      <c r="D866" s="605"/>
      <c r="E866" s="361"/>
      <c r="F866" s="365"/>
      <c r="G866" s="387"/>
      <c r="H866" s="528"/>
      <c r="I866" s="389"/>
      <c r="J866" s="387"/>
    </row>
    <row r="867" spans="1:10">
      <c r="A867" s="355"/>
      <c r="B867" s="527"/>
      <c r="C867" s="370"/>
      <c r="D867" s="605"/>
      <c r="E867" s="361"/>
      <c r="F867" s="365"/>
      <c r="G867" s="387"/>
      <c r="H867" s="528"/>
      <c r="I867" s="389"/>
      <c r="J867" s="387"/>
    </row>
    <row r="868" spans="1:10">
      <c r="A868" s="355"/>
      <c r="B868" s="527"/>
      <c r="C868" s="370"/>
      <c r="D868" s="605"/>
      <c r="E868" s="361"/>
      <c r="F868" s="365"/>
      <c r="G868" s="387"/>
      <c r="H868" s="528"/>
      <c r="I868" s="389"/>
      <c r="J868" s="387"/>
    </row>
    <row r="869" spans="1:10">
      <c r="A869" s="355"/>
      <c r="B869" s="527"/>
      <c r="C869" s="370"/>
      <c r="D869" s="605"/>
      <c r="E869" s="361"/>
      <c r="F869" s="365"/>
      <c r="G869" s="387"/>
      <c r="H869" s="528"/>
      <c r="I869" s="389"/>
      <c r="J869" s="387"/>
    </row>
    <row r="870" spans="1:10">
      <c r="A870" s="355"/>
      <c r="B870" s="527"/>
      <c r="C870" s="370"/>
      <c r="D870" s="605"/>
      <c r="E870" s="361"/>
      <c r="F870" s="365"/>
      <c r="G870" s="387"/>
      <c r="H870" s="528"/>
      <c r="I870" s="389"/>
      <c r="J870" s="387"/>
    </row>
    <row r="871" spans="1:10">
      <c r="A871" s="355"/>
      <c r="B871" s="527"/>
      <c r="C871" s="370"/>
      <c r="D871" s="605"/>
      <c r="E871" s="361"/>
      <c r="F871" s="365"/>
      <c r="G871" s="387"/>
      <c r="H871" s="528"/>
      <c r="I871" s="389"/>
      <c r="J871" s="387"/>
    </row>
    <row r="872" spans="1:10">
      <c r="A872" s="355"/>
      <c r="B872" s="527"/>
      <c r="C872" s="370"/>
      <c r="D872" s="605"/>
      <c r="E872" s="361"/>
      <c r="F872" s="365"/>
      <c r="G872" s="387"/>
      <c r="H872" s="528"/>
      <c r="I872" s="389"/>
      <c r="J872" s="387"/>
    </row>
    <row r="873" spans="1:10">
      <c r="A873" s="355"/>
      <c r="B873" s="527"/>
      <c r="C873" s="370"/>
      <c r="D873" s="582" t="s">
        <v>324</v>
      </c>
      <c r="E873" s="361"/>
      <c r="F873" s="365"/>
      <c r="G873" s="387"/>
      <c r="H873" s="528"/>
      <c r="I873" s="389"/>
      <c r="J873" s="387"/>
    </row>
    <row r="874" spans="1:10">
      <c r="A874" s="355"/>
      <c r="B874" s="527"/>
      <c r="C874" s="370"/>
      <c r="D874" s="606" t="s">
        <v>327</v>
      </c>
      <c r="E874" s="350" t="s">
        <v>12</v>
      </c>
      <c r="F874" s="351">
        <f>70.02*60.44</f>
        <v>4232.0087999999996</v>
      </c>
      <c r="G874" s="376">
        <v>65262</v>
      </c>
      <c r="H874" s="377">
        <v>1</v>
      </c>
      <c r="I874" s="376">
        <f>H874*G874*F874</f>
        <v>276189358.30559999</v>
      </c>
      <c r="J874" s="387"/>
    </row>
    <row r="875" spans="1:10">
      <c r="A875" s="355"/>
      <c r="B875" s="527"/>
      <c r="C875" s="370"/>
      <c r="D875" s="606"/>
      <c r="E875" s="361"/>
      <c r="F875" s="365"/>
      <c r="G875" s="387"/>
      <c r="H875" s="528"/>
      <c r="I875" s="389"/>
      <c r="J875" s="387"/>
    </row>
    <row r="876" spans="1:10">
      <c r="A876" s="355"/>
      <c r="B876" s="527"/>
      <c r="C876" s="370"/>
      <c r="D876" s="605" t="s">
        <v>326</v>
      </c>
      <c r="E876" s="361"/>
      <c r="F876" s="365"/>
      <c r="G876" s="387"/>
      <c r="H876" s="528"/>
      <c r="I876" s="389"/>
      <c r="J876" s="387"/>
    </row>
    <row r="877" spans="1:10">
      <c r="A877" s="355"/>
      <c r="B877" s="527"/>
      <c r="C877" s="370"/>
      <c r="D877" s="605"/>
      <c r="E877" s="361"/>
      <c r="F877" s="365"/>
      <c r="G877" s="387"/>
      <c r="H877" s="528"/>
      <c r="I877" s="389"/>
      <c r="J877" s="387"/>
    </row>
    <row r="878" spans="1:10">
      <c r="A878" s="355"/>
      <c r="B878" s="527"/>
      <c r="C878" s="370"/>
      <c r="D878" s="462" t="s">
        <v>325</v>
      </c>
      <c r="E878" s="350" t="s">
        <v>99</v>
      </c>
      <c r="F878" s="351">
        <v>315</v>
      </c>
      <c r="G878" s="376">
        <v>627276</v>
      </c>
      <c r="H878" s="377">
        <v>1</v>
      </c>
      <c r="I878" s="376">
        <f>H878*G878*F878</f>
        <v>197591940</v>
      </c>
      <c r="J878" s="387"/>
    </row>
    <row r="879" spans="1:10">
      <c r="A879" s="355"/>
      <c r="B879" s="527"/>
      <c r="C879" s="370"/>
      <c r="D879" s="605" t="s">
        <v>328</v>
      </c>
      <c r="E879" s="361"/>
      <c r="F879" s="365"/>
      <c r="G879" s="387"/>
      <c r="H879" s="528"/>
      <c r="I879" s="389"/>
      <c r="J879" s="387"/>
    </row>
    <row r="880" spans="1:10">
      <c r="A880" s="355"/>
      <c r="B880" s="527"/>
      <c r="C880" s="370"/>
      <c r="D880" s="605"/>
      <c r="E880" s="361"/>
      <c r="F880" s="365"/>
      <c r="G880" s="387"/>
      <c r="H880" s="528"/>
      <c r="I880" s="389"/>
      <c r="J880" s="387"/>
    </row>
    <row r="881" spans="1:10">
      <c r="A881" s="355"/>
      <c r="B881" s="527"/>
      <c r="C881" s="370"/>
      <c r="D881" s="606" t="s">
        <v>329</v>
      </c>
      <c r="E881" s="350" t="s">
        <v>48</v>
      </c>
      <c r="F881" s="351">
        <f>(4*0.2*0.2)*2</f>
        <v>0.32000000000000006</v>
      </c>
      <c r="G881" s="376">
        <v>3975098</v>
      </c>
      <c r="H881" s="377">
        <v>1</v>
      </c>
      <c r="I881" s="376">
        <f>H881*G881*F881</f>
        <v>1272031.3600000003</v>
      </c>
      <c r="J881" s="387"/>
    </row>
    <row r="882" spans="1:10">
      <c r="A882" s="355"/>
      <c r="B882" s="527"/>
      <c r="C882" s="370"/>
      <c r="D882" s="606"/>
      <c r="E882" s="361"/>
      <c r="F882" s="365"/>
      <c r="G882" s="387"/>
      <c r="H882" s="528"/>
      <c r="I882" s="389"/>
      <c r="J882" s="387"/>
    </row>
    <row r="883" spans="1:10">
      <c r="A883" s="355"/>
      <c r="B883" s="527"/>
      <c r="C883" s="370"/>
      <c r="D883" s="605" t="s">
        <v>330</v>
      </c>
      <c r="E883" s="361"/>
      <c r="F883" s="365"/>
      <c r="G883" s="387"/>
      <c r="H883" s="528"/>
      <c r="I883" s="389"/>
      <c r="J883" s="387"/>
    </row>
    <row r="884" spans="1:10">
      <c r="A884" s="355"/>
      <c r="B884" s="527"/>
      <c r="C884" s="370"/>
      <c r="D884" s="605"/>
      <c r="E884" s="361"/>
      <c r="F884" s="365"/>
      <c r="G884" s="387"/>
      <c r="H884" s="528"/>
      <c r="I884" s="389"/>
      <c r="J884" s="387"/>
    </row>
    <row r="885" spans="1:10">
      <c r="A885" s="355"/>
      <c r="B885" s="527"/>
      <c r="C885" s="370"/>
      <c r="D885" s="606" t="s">
        <v>331</v>
      </c>
      <c r="E885" s="350" t="s">
        <v>48</v>
      </c>
      <c r="F885" s="351">
        <f>(0.8*5*0.2)*4</f>
        <v>3.2</v>
      </c>
      <c r="G885" s="376">
        <v>3975098</v>
      </c>
      <c r="H885" s="377">
        <v>1</v>
      </c>
      <c r="I885" s="376">
        <f>H885*G885*F885</f>
        <v>12720313.600000001</v>
      </c>
      <c r="J885" s="387"/>
    </row>
    <row r="886" spans="1:10">
      <c r="A886" s="355"/>
      <c r="B886" s="527"/>
      <c r="C886" s="370"/>
      <c r="D886" s="606"/>
      <c r="E886" s="361"/>
      <c r="F886" s="365"/>
      <c r="G886" s="387"/>
      <c r="H886" s="528"/>
      <c r="I886" s="389"/>
      <c r="J886" s="387"/>
    </row>
    <row r="887" spans="1:10">
      <c r="A887" s="355"/>
      <c r="B887" s="527"/>
      <c r="C887" s="370"/>
      <c r="D887" s="605" t="s">
        <v>330</v>
      </c>
      <c r="E887" s="361"/>
      <c r="F887" s="365"/>
      <c r="G887" s="387"/>
      <c r="H887" s="528"/>
      <c r="I887" s="389"/>
      <c r="J887" s="387"/>
    </row>
    <row r="888" spans="1:10">
      <c r="A888" s="355"/>
      <c r="B888" s="527"/>
      <c r="C888" s="370"/>
      <c r="D888" s="605"/>
      <c r="E888" s="361"/>
      <c r="F888" s="365"/>
      <c r="G888" s="387"/>
      <c r="H888" s="528"/>
      <c r="I888" s="389"/>
      <c r="J888" s="387"/>
    </row>
    <row r="889" spans="1:10">
      <c r="A889" s="355"/>
      <c r="B889" s="527"/>
      <c r="C889" s="370"/>
      <c r="D889" s="606" t="s">
        <v>332</v>
      </c>
      <c r="E889" s="350" t="s">
        <v>99</v>
      </c>
      <c r="F889" s="351">
        <f>7*7</f>
        <v>49</v>
      </c>
      <c r="G889" s="376">
        <v>2972550</v>
      </c>
      <c r="H889" s="377">
        <v>1</v>
      </c>
      <c r="I889" s="376">
        <f>H889*G889*F889</f>
        <v>145654950</v>
      </c>
      <c r="J889" s="387"/>
    </row>
    <row r="890" spans="1:10">
      <c r="A890" s="355"/>
      <c r="B890" s="527"/>
      <c r="C890" s="370"/>
      <c r="D890" s="606"/>
      <c r="E890" s="361"/>
      <c r="F890" s="365"/>
      <c r="G890" s="387"/>
      <c r="H890" s="528"/>
      <c r="I890" s="389"/>
      <c r="J890" s="387"/>
    </row>
    <row r="891" spans="1:10">
      <c r="A891" s="355"/>
      <c r="B891" s="527"/>
      <c r="C891" s="370"/>
      <c r="D891" s="605" t="s">
        <v>339</v>
      </c>
      <c r="E891" s="361"/>
      <c r="F891" s="365"/>
      <c r="G891" s="387"/>
      <c r="H891" s="528"/>
      <c r="I891" s="389"/>
      <c r="J891" s="387"/>
    </row>
    <row r="892" spans="1:10">
      <c r="A892" s="355"/>
      <c r="B892" s="527"/>
      <c r="C892" s="370"/>
      <c r="D892" s="605"/>
      <c r="E892" s="361"/>
      <c r="F892" s="365"/>
      <c r="G892" s="387"/>
      <c r="H892" s="528"/>
      <c r="I892" s="389"/>
      <c r="J892" s="387"/>
    </row>
    <row r="893" spans="1:10">
      <c r="A893" s="355"/>
      <c r="B893" s="527"/>
      <c r="C893" s="370"/>
      <c r="D893" s="606" t="s">
        <v>333</v>
      </c>
      <c r="E893" s="350" t="s">
        <v>48</v>
      </c>
      <c r="F893" s="351">
        <f>(3.14*0.2*0.2*1.2)*11</f>
        <v>1.6579200000000003</v>
      </c>
      <c r="G893" s="376">
        <v>11101357</v>
      </c>
      <c r="H893" s="377">
        <v>1</v>
      </c>
      <c r="I893" s="376">
        <f>H893*G893*F893</f>
        <v>18405161.797440004</v>
      </c>
      <c r="J893" s="387"/>
    </row>
    <row r="894" spans="1:10">
      <c r="A894" s="355"/>
      <c r="B894" s="527"/>
      <c r="C894" s="370"/>
      <c r="D894" s="606"/>
      <c r="E894" s="361"/>
      <c r="F894" s="365"/>
      <c r="G894" s="387"/>
      <c r="H894" s="528"/>
      <c r="I894" s="389"/>
      <c r="J894" s="387"/>
    </row>
    <row r="895" spans="1:10">
      <c r="A895" s="355"/>
      <c r="B895" s="527"/>
      <c r="C895" s="370"/>
      <c r="D895" s="605" t="s">
        <v>334</v>
      </c>
      <c r="E895" s="361"/>
      <c r="F895" s="365"/>
      <c r="G895" s="387"/>
      <c r="H895" s="528"/>
      <c r="I895" s="389"/>
      <c r="J895" s="387"/>
    </row>
    <row r="896" spans="1:10">
      <c r="A896" s="355"/>
      <c r="B896" s="527"/>
      <c r="C896" s="370"/>
      <c r="D896" s="605"/>
      <c r="E896" s="361"/>
      <c r="F896" s="365"/>
      <c r="G896" s="387"/>
      <c r="H896" s="528"/>
      <c r="I896" s="389"/>
      <c r="J896" s="387"/>
    </row>
    <row r="897" spans="1:10">
      <c r="A897" s="355"/>
      <c r="B897" s="527"/>
      <c r="C897" s="370"/>
      <c r="D897" s="462" t="s">
        <v>335</v>
      </c>
      <c r="E897" s="350" t="s">
        <v>102</v>
      </c>
      <c r="F897" s="351">
        <f>35*12</f>
        <v>420</v>
      </c>
      <c r="G897" s="376">
        <v>1016519</v>
      </c>
      <c r="H897" s="377">
        <v>1</v>
      </c>
      <c r="I897" s="376">
        <f>H897*G897*F897</f>
        <v>426937980</v>
      </c>
      <c r="J897" s="387"/>
    </row>
    <row r="898" spans="1:10">
      <c r="A898" s="355"/>
      <c r="B898" s="527"/>
      <c r="C898" s="370"/>
      <c r="D898" s="605" t="s">
        <v>336</v>
      </c>
      <c r="E898" s="361"/>
      <c r="F898" s="365"/>
      <c r="G898" s="387"/>
      <c r="H898" s="528"/>
      <c r="I898" s="389"/>
      <c r="J898" s="387"/>
    </row>
    <row r="899" spans="1:10">
      <c r="A899" s="355"/>
      <c r="B899" s="527"/>
      <c r="C899" s="370"/>
      <c r="D899" s="605"/>
      <c r="E899" s="361"/>
      <c r="F899" s="365"/>
      <c r="G899" s="387"/>
      <c r="H899" s="528"/>
      <c r="I899" s="389"/>
      <c r="J899" s="387"/>
    </row>
    <row r="900" spans="1:10">
      <c r="A900" s="355"/>
      <c r="B900" s="527"/>
      <c r="C900" s="532"/>
      <c r="D900" s="581"/>
      <c r="E900" s="361"/>
      <c r="F900" s="365"/>
      <c r="G900" s="387"/>
      <c r="H900" s="528"/>
      <c r="I900" s="389"/>
      <c r="J900" s="386"/>
    </row>
    <row r="901" spans="1:10">
      <c r="A901" s="355"/>
      <c r="B901" s="527"/>
      <c r="C901" s="532"/>
      <c r="D901" s="582" t="s">
        <v>338</v>
      </c>
      <c r="E901" s="361"/>
      <c r="F901" s="365"/>
      <c r="G901" s="387"/>
      <c r="H901" s="528"/>
      <c r="I901" s="389">
        <f>SUM(I911:I912)</f>
        <v>318000</v>
      </c>
      <c r="J901" s="386"/>
    </row>
    <row r="902" spans="1:10">
      <c r="A902" s="355"/>
      <c r="B902" s="527"/>
      <c r="C902" s="532"/>
      <c r="D902" s="256" t="s">
        <v>104</v>
      </c>
      <c r="E902" s="258"/>
      <c r="F902" s="217"/>
      <c r="G902" s="218"/>
      <c r="H902" s="219"/>
      <c r="I902" s="184"/>
      <c r="J902" s="535"/>
    </row>
    <row r="903" spans="1:10">
      <c r="A903" s="355"/>
      <c r="B903" s="527"/>
      <c r="C903" s="532"/>
      <c r="D903" s="536" t="s">
        <v>106</v>
      </c>
      <c r="E903" s="258"/>
      <c r="F903" s="217"/>
      <c r="G903" s="218"/>
      <c r="H903" s="219"/>
      <c r="I903" s="184"/>
      <c r="J903" s="535"/>
    </row>
    <row r="904" spans="1:10">
      <c r="A904" s="355"/>
      <c r="B904" s="527"/>
      <c r="C904" s="532"/>
      <c r="D904" s="585" t="s">
        <v>284</v>
      </c>
      <c r="E904" s="258"/>
      <c r="F904" s="217"/>
      <c r="G904" s="218"/>
      <c r="H904" s="219"/>
      <c r="I904" s="184"/>
      <c r="J904" s="535"/>
    </row>
    <row r="905" spans="1:10">
      <c r="A905" s="355"/>
      <c r="B905" s="527"/>
      <c r="C905" s="532"/>
      <c r="D905" s="585"/>
      <c r="E905" s="258"/>
      <c r="F905" s="217"/>
      <c r="G905" s="218"/>
      <c r="H905" s="219"/>
      <c r="I905" s="184"/>
      <c r="J905" s="535"/>
    </row>
    <row r="906" spans="1:10">
      <c r="A906" s="355"/>
      <c r="B906" s="527"/>
      <c r="C906" s="532"/>
      <c r="D906" s="585"/>
      <c r="E906" s="258"/>
      <c r="F906" s="217"/>
      <c r="G906" s="218"/>
      <c r="H906" s="219"/>
      <c r="I906" s="184"/>
      <c r="J906" s="535"/>
    </row>
    <row r="907" spans="1:10">
      <c r="A907" s="355"/>
      <c r="B907" s="527"/>
      <c r="C907" s="532"/>
      <c r="D907" s="585"/>
      <c r="E907" s="258"/>
      <c r="F907" s="217"/>
      <c r="G907" s="218"/>
      <c r="H907" s="219"/>
      <c r="I907" s="184"/>
      <c r="J907" s="535"/>
    </row>
    <row r="908" spans="1:10">
      <c r="A908" s="355"/>
      <c r="B908" s="527"/>
      <c r="C908" s="532"/>
      <c r="D908" s="585"/>
      <c r="E908" s="258"/>
      <c r="F908" s="217"/>
      <c r="G908" s="218"/>
      <c r="H908" s="219"/>
      <c r="I908" s="184"/>
      <c r="J908" s="535"/>
    </row>
    <row r="909" spans="1:10">
      <c r="A909" s="355"/>
      <c r="B909" s="527"/>
      <c r="C909" s="532"/>
      <c r="D909" s="585"/>
      <c r="E909" s="258"/>
      <c r="F909" s="217"/>
      <c r="G909" s="218"/>
      <c r="H909" s="219"/>
      <c r="I909" s="184"/>
      <c r="J909" s="535"/>
    </row>
    <row r="910" spans="1:10">
      <c r="A910" s="355"/>
      <c r="B910" s="527"/>
      <c r="C910" s="532"/>
      <c r="D910" s="584" t="s">
        <v>340</v>
      </c>
      <c r="E910" s="4"/>
      <c r="F910" s="537"/>
      <c r="G910" s="538"/>
      <c r="H910" s="539"/>
      <c r="I910" s="69"/>
      <c r="J910" s="535"/>
    </row>
    <row r="911" spans="1:10">
      <c r="A911" s="355"/>
      <c r="B911" s="527"/>
      <c r="C911" s="532"/>
      <c r="D911" s="307" t="s">
        <v>230</v>
      </c>
      <c r="E911" s="361" t="s">
        <v>101</v>
      </c>
      <c r="F911" s="541">
        <v>6</v>
      </c>
      <c r="G911" s="542">
        <v>53000</v>
      </c>
      <c r="H911" s="543">
        <v>1</v>
      </c>
      <c r="I911" s="69">
        <f t="shared" ref="I911" si="8">H911*G911*F911</f>
        <v>318000</v>
      </c>
      <c r="J911" s="535"/>
    </row>
    <row r="912" spans="1:10">
      <c r="A912" s="355"/>
      <c r="B912" s="527"/>
      <c r="C912" s="532"/>
      <c r="D912" s="307" t="s">
        <v>341</v>
      </c>
      <c r="E912" s="361"/>
      <c r="F912" s="541"/>
      <c r="G912" s="542"/>
      <c r="H912" s="544"/>
      <c r="I912" s="69"/>
      <c r="J912" s="535"/>
    </row>
    <row r="913" spans="1:10" ht="16.5" customHeight="1">
      <c r="A913" s="343"/>
      <c r="B913" s="400"/>
      <c r="C913" s="515"/>
      <c r="D913" s="546"/>
      <c r="E913" s="350"/>
      <c r="F913" s="423"/>
      <c r="G913" s="417"/>
      <c r="H913" s="547"/>
      <c r="I913" s="548"/>
      <c r="J913" s="512"/>
    </row>
    <row r="914" spans="1:10">
      <c r="A914" s="359"/>
      <c r="B914" s="359"/>
      <c r="C914" s="359"/>
      <c r="D914" s="432" t="s">
        <v>237</v>
      </c>
      <c r="E914" s="350"/>
      <c r="F914" s="351"/>
      <c r="G914" s="426"/>
      <c r="H914" s="436"/>
      <c r="I914" s="434"/>
      <c r="J914" s="452">
        <f>SUM(I920:I933)</f>
        <v>1739232000</v>
      </c>
    </row>
    <row r="915" spans="1:10">
      <c r="A915" s="359"/>
      <c r="B915" s="359"/>
      <c r="C915" s="359"/>
      <c r="D915" s="354" t="s">
        <v>238</v>
      </c>
      <c r="E915" s="350"/>
      <c r="F915" s="591" t="s">
        <v>342</v>
      </c>
      <c r="G915" s="592"/>
      <c r="H915" s="592"/>
      <c r="I915" s="592"/>
      <c r="J915" s="593"/>
    </row>
    <row r="916" spans="1:10">
      <c r="A916" s="359"/>
      <c r="B916" s="359"/>
      <c r="C916" s="359"/>
      <c r="D916" s="586"/>
      <c r="E916" s="350"/>
      <c r="F916" s="594"/>
      <c r="G916" s="595"/>
      <c r="H916" s="595"/>
      <c r="I916" s="595"/>
      <c r="J916" s="596"/>
    </row>
    <row r="917" spans="1:10">
      <c r="A917" s="359"/>
      <c r="B917" s="359"/>
      <c r="C917" s="359"/>
      <c r="D917" s="586"/>
      <c r="E917" s="350"/>
      <c r="F917" s="594"/>
      <c r="G917" s="595"/>
      <c r="H917" s="595"/>
      <c r="I917" s="595"/>
      <c r="J917" s="596"/>
    </row>
    <row r="918" spans="1:10">
      <c r="A918" s="359"/>
      <c r="B918" s="359"/>
      <c r="C918" s="359"/>
      <c r="D918" s="586"/>
      <c r="E918" s="350"/>
      <c r="F918" s="594"/>
      <c r="G918" s="595"/>
      <c r="H918" s="595"/>
      <c r="I918" s="595"/>
      <c r="J918" s="596"/>
    </row>
    <row r="919" spans="1:10">
      <c r="A919" s="359"/>
      <c r="B919" s="359"/>
      <c r="C919" s="359"/>
      <c r="D919" s="586"/>
      <c r="E919" s="350"/>
      <c r="F919" s="597"/>
      <c r="G919" s="598"/>
      <c r="H919" s="598"/>
      <c r="I919" s="598"/>
      <c r="J919" s="599"/>
    </row>
    <row r="920" spans="1:10">
      <c r="A920" s="359"/>
      <c r="B920" s="359"/>
      <c r="C920" s="359"/>
      <c r="D920" s="580"/>
      <c r="E920" s="502"/>
      <c r="F920" s="503"/>
      <c r="G920" s="502"/>
      <c r="H920" s="502"/>
      <c r="I920" s="504"/>
      <c r="J920" s="505"/>
    </row>
    <row r="921" spans="1:10">
      <c r="A921" s="359"/>
      <c r="B921" s="359"/>
      <c r="C921" s="359"/>
      <c r="D921" s="445" t="s">
        <v>18</v>
      </c>
      <c r="E921" s="408"/>
      <c r="F921" s="435"/>
      <c r="G921" s="408"/>
      <c r="H921" s="408"/>
      <c r="I921" s="506"/>
      <c r="J921" s="408"/>
    </row>
    <row r="922" spans="1:10">
      <c r="A922" s="359"/>
      <c r="B922" s="359"/>
      <c r="C922" s="359"/>
      <c r="D922" s="586" t="s">
        <v>266</v>
      </c>
      <c r="E922" s="408"/>
      <c r="F922" s="435"/>
      <c r="G922" s="408"/>
      <c r="H922" s="408"/>
      <c r="I922" s="506"/>
      <c r="J922" s="408"/>
    </row>
    <row r="923" spans="1:10">
      <c r="A923" s="359"/>
      <c r="B923" s="359"/>
      <c r="C923" s="359"/>
      <c r="D923" s="586"/>
      <c r="E923" s="408"/>
      <c r="F923" s="435"/>
      <c r="G923" s="408"/>
      <c r="H923" s="408"/>
      <c r="I923" s="506"/>
      <c r="J923" s="408"/>
    </row>
    <row r="924" spans="1:10">
      <c r="A924" s="359"/>
      <c r="B924" s="359"/>
      <c r="C924" s="359"/>
      <c r="D924" s="586" t="s">
        <v>267</v>
      </c>
      <c r="E924" s="502"/>
      <c r="F924" s="503"/>
      <c r="G924" s="502"/>
      <c r="H924" s="502"/>
      <c r="I924" s="504"/>
      <c r="J924" s="507"/>
    </row>
    <row r="925" spans="1:10">
      <c r="A925" s="359"/>
      <c r="B925" s="359"/>
      <c r="C925" s="359"/>
      <c r="D925" s="586"/>
      <c r="E925" s="502"/>
      <c r="F925" s="503"/>
      <c r="G925" s="502"/>
      <c r="H925" s="502"/>
      <c r="I925" s="504"/>
      <c r="J925" s="507"/>
    </row>
    <row r="926" spans="1:10">
      <c r="A926" s="359"/>
      <c r="B926" s="359"/>
      <c r="C926" s="359"/>
      <c r="D926" s="586"/>
      <c r="E926" s="502"/>
      <c r="F926" s="503"/>
      <c r="G926" s="502"/>
      <c r="H926" s="502"/>
      <c r="I926" s="504"/>
      <c r="J926" s="507"/>
    </row>
    <row r="927" spans="1:10">
      <c r="A927" s="359"/>
      <c r="B927" s="359"/>
      <c r="C927" s="359"/>
      <c r="D927" s="586"/>
      <c r="E927" s="502"/>
      <c r="F927" s="503"/>
      <c r="G927" s="502"/>
      <c r="H927" s="502"/>
      <c r="I927" s="504"/>
      <c r="J927" s="507"/>
    </row>
    <row r="928" spans="1:10">
      <c r="A928" s="359"/>
      <c r="B928" s="359"/>
      <c r="C928" s="359"/>
      <c r="D928" s="586"/>
      <c r="E928" s="502"/>
      <c r="F928" s="503"/>
      <c r="G928" s="502"/>
      <c r="H928" s="502"/>
      <c r="I928" s="504"/>
      <c r="J928" s="507"/>
    </row>
    <row r="929" spans="1:10">
      <c r="A929" s="359"/>
      <c r="B929" s="359"/>
      <c r="C929" s="359"/>
      <c r="D929" s="586"/>
      <c r="E929" s="502"/>
      <c r="F929" s="503"/>
      <c r="G929" s="502"/>
      <c r="H929" s="502"/>
      <c r="I929" s="504"/>
      <c r="J929" s="507"/>
    </row>
    <row r="930" spans="1:10">
      <c r="A930" s="359"/>
      <c r="B930" s="359"/>
      <c r="C930" s="359"/>
      <c r="D930" s="586"/>
      <c r="E930" s="502"/>
      <c r="F930" s="503"/>
      <c r="G930" s="502"/>
      <c r="H930" s="502"/>
      <c r="I930" s="504"/>
      <c r="J930" s="507"/>
    </row>
    <row r="931" spans="1:10">
      <c r="A931" s="359"/>
      <c r="B931" s="359"/>
      <c r="C931" s="359"/>
      <c r="D931" s="586"/>
      <c r="E931" s="502"/>
      <c r="F931" s="503"/>
      <c r="G931" s="502"/>
      <c r="H931" s="502"/>
      <c r="I931" s="504"/>
      <c r="J931" s="507"/>
    </row>
    <row r="932" spans="1:10">
      <c r="A932" s="359"/>
      <c r="B932" s="359"/>
      <c r="C932" s="359"/>
      <c r="D932" s="586"/>
      <c r="E932" s="502"/>
      <c r="F932" s="503"/>
      <c r="G932" s="502"/>
      <c r="H932" s="502"/>
      <c r="I932" s="504"/>
      <c r="J932" s="507"/>
    </row>
    <row r="933" spans="1:10">
      <c r="A933" s="359"/>
      <c r="B933" s="359"/>
      <c r="C933" s="359"/>
      <c r="D933" s="583" t="s">
        <v>344</v>
      </c>
      <c r="E933" s="350" t="s">
        <v>12</v>
      </c>
      <c r="F933" s="351">
        <f>F853</f>
        <v>5368</v>
      </c>
      <c r="G933" s="442">
        <v>324000</v>
      </c>
      <c r="H933" s="436">
        <v>1</v>
      </c>
      <c r="I933" s="378">
        <f>F933*G933*H933</f>
        <v>1739232000</v>
      </c>
      <c r="J933" s="507"/>
    </row>
    <row r="934" spans="1:10">
      <c r="A934" s="359"/>
      <c r="B934" s="359"/>
      <c r="C934" s="359"/>
      <c r="D934" s="445"/>
      <c r="E934" s="483"/>
      <c r="F934" s="508"/>
      <c r="G934" s="509"/>
      <c r="H934" s="510"/>
      <c r="I934" s="511"/>
      <c r="J934" s="512"/>
    </row>
    <row r="935" spans="1:10">
      <c r="A935" s="359"/>
      <c r="B935" s="359"/>
      <c r="C935" s="359"/>
      <c r="D935" s="445" t="s">
        <v>269</v>
      </c>
      <c r="E935" s="513"/>
      <c r="F935" s="513"/>
      <c r="G935" s="514"/>
      <c r="H935" s="514"/>
      <c r="I935" s="514"/>
      <c r="J935" s="514"/>
    </row>
    <row r="936" spans="1:10">
      <c r="A936" s="359"/>
      <c r="B936" s="359"/>
      <c r="C936" s="359"/>
      <c r="D936" s="587" t="s">
        <v>98</v>
      </c>
      <c r="E936" s="513"/>
      <c r="F936" s="588" t="s">
        <v>270</v>
      </c>
      <c r="G936" s="588"/>
      <c r="H936" s="588"/>
      <c r="I936" s="588"/>
      <c r="J936" s="588"/>
    </row>
    <row r="937" spans="1:10">
      <c r="A937" s="359"/>
      <c r="B937" s="359"/>
      <c r="C937" s="359"/>
      <c r="D937" s="587"/>
      <c r="E937" s="515"/>
      <c r="F937" s="589"/>
      <c r="G937" s="589"/>
      <c r="H937" s="589"/>
      <c r="I937" s="589"/>
      <c r="J937" s="589"/>
    </row>
    <row r="938" spans="1:10">
      <c r="A938" s="359"/>
      <c r="B938" s="359"/>
      <c r="C938" s="359"/>
      <c r="D938" s="380"/>
      <c r="E938" s="515"/>
      <c r="F938" s="516"/>
      <c r="G938" s="516"/>
      <c r="H938" s="516"/>
      <c r="I938" s="516"/>
      <c r="J938" s="517"/>
    </row>
    <row r="939" spans="1:10">
      <c r="A939" s="590" t="s">
        <v>120</v>
      </c>
      <c r="B939" s="590"/>
      <c r="C939" s="590"/>
      <c r="D939" s="590"/>
      <c r="E939" s="590"/>
      <c r="F939" s="590"/>
      <c r="G939" s="590"/>
      <c r="H939" s="590"/>
      <c r="I939" s="590"/>
      <c r="J939" s="549">
        <f>J822+J861+J914</f>
        <v>6887265735.0630398</v>
      </c>
    </row>
  </sheetData>
  <mergeCells count="198">
    <mergeCell ref="G830:J832"/>
    <mergeCell ref="D832:D833"/>
    <mergeCell ref="D874:D875"/>
    <mergeCell ref="D876:D877"/>
    <mergeCell ref="D879:D880"/>
    <mergeCell ref="D881:D882"/>
    <mergeCell ref="D883:D884"/>
    <mergeCell ref="D885:D886"/>
    <mergeCell ref="D887:D888"/>
    <mergeCell ref="F858:J859"/>
    <mergeCell ref="C4:C9"/>
    <mergeCell ref="C91:C92"/>
    <mergeCell ref="B77:B115"/>
    <mergeCell ref="D31:D32"/>
    <mergeCell ref="C77:C82"/>
    <mergeCell ref="A74:I74"/>
    <mergeCell ref="D84:D103"/>
    <mergeCell ref="B4:B33"/>
    <mergeCell ref="A164:I164"/>
    <mergeCell ref="D59:D62"/>
    <mergeCell ref="D72:D73"/>
    <mergeCell ref="D63:D68"/>
    <mergeCell ref="F72:J73"/>
    <mergeCell ref="D111:D119"/>
    <mergeCell ref="F162:J163"/>
    <mergeCell ref="D105:D106"/>
    <mergeCell ref="D144:D146"/>
    <mergeCell ref="D122:D123"/>
    <mergeCell ref="D149:D152"/>
    <mergeCell ref="D162:D163"/>
    <mergeCell ref="D153:D158"/>
    <mergeCell ref="D120:D121"/>
    <mergeCell ref="C10:C16"/>
    <mergeCell ref="C83:C89"/>
    <mergeCell ref="C17:C18"/>
    <mergeCell ref="D11:D29"/>
    <mergeCell ref="D39:D42"/>
    <mergeCell ref="D47:D53"/>
    <mergeCell ref="D54:D56"/>
    <mergeCell ref="D128:D131"/>
    <mergeCell ref="F425:J426"/>
    <mergeCell ref="A428:I428"/>
    <mergeCell ref="C267:C272"/>
    <mergeCell ref="C347:C352"/>
    <mergeCell ref="D354:D355"/>
    <mergeCell ref="G353:J355"/>
    <mergeCell ref="C354:C358"/>
    <mergeCell ref="D387:D392"/>
    <mergeCell ref="D398:D404"/>
    <mergeCell ref="D405:D407"/>
    <mergeCell ref="D410:D414"/>
    <mergeCell ref="D415:D417"/>
    <mergeCell ref="B347:B377"/>
    <mergeCell ref="C360:C361"/>
    <mergeCell ref="D359:D375"/>
    <mergeCell ref="D377:D378"/>
    <mergeCell ref="D326:D330"/>
    <mergeCell ref="C177:C182"/>
    <mergeCell ref="C167:C172"/>
    <mergeCell ref="G173:J175"/>
    <mergeCell ref="D174:D175"/>
    <mergeCell ref="C174:C175"/>
    <mergeCell ref="D197:D198"/>
    <mergeCell ref="B167:B197"/>
    <mergeCell ref="D179:D195"/>
    <mergeCell ref="D137:D143"/>
    <mergeCell ref="D418:D421"/>
    <mergeCell ref="D203:D211"/>
    <mergeCell ref="F261:J262"/>
    <mergeCell ref="A264:I264"/>
    <mergeCell ref="D219:D224"/>
    <mergeCell ref="D234:D240"/>
    <mergeCell ref="D241:D243"/>
    <mergeCell ref="D246:D250"/>
    <mergeCell ref="D251:D253"/>
    <mergeCell ref="D254:D257"/>
    <mergeCell ref="D213:D214"/>
    <mergeCell ref="B267:B293"/>
    <mergeCell ref="C274:C275"/>
    <mergeCell ref="D275:D291"/>
    <mergeCell ref="D293:D294"/>
    <mergeCell ref="C277:C281"/>
    <mergeCell ref="D331:D333"/>
    <mergeCell ref="D334:D337"/>
    <mergeCell ref="F341:J342"/>
    <mergeCell ref="A344:I344"/>
    <mergeCell ref="D303:D308"/>
    <mergeCell ref="D314:D320"/>
    <mergeCell ref="D321:D323"/>
    <mergeCell ref="B430:B493"/>
    <mergeCell ref="C437:C438"/>
    <mergeCell ref="D454:D455"/>
    <mergeCell ref="D457:D458"/>
    <mergeCell ref="D461:D477"/>
    <mergeCell ref="D480:D481"/>
    <mergeCell ref="F484:J485"/>
    <mergeCell ref="D489:D492"/>
    <mergeCell ref="D493:D497"/>
    <mergeCell ref="D500:D501"/>
    <mergeCell ref="D502:D504"/>
    <mergeCell ref="E502:E504"/>
    <mergeCell ref="D505:D506"/>
    <mergeCell ref="D507:D510"/>
    <mergeCell ref="E507:E508"/>
    <mergeCell ref="F507:F508"/>
    <mergeCell ref="G507:G508"/>
    <mergeCell ref="H507:H508"/>
    <mergeCell ref="I507:I508"/>
    <mergeCell ref="D511:D512"/>
    <mergeCell ref="D515:D519"/>
    <mergeCell ref="D522:D523"/>
    <mergeCell ref="D525:D526"/>
    <mergeCell ref="D529:D530"/>
    <mergeCell ref="D532:D533"/>
    <mergeCell ref="D535:D536"/>
    <mergeCell ref="D539:D543"/>
    <mergeCell ref="D546:D551"/>
    <mergeCell ref="F562:J566"/>
    <mergeCell ref="D570:D576"/>
    <mergeCell ref="D577:D579"/>
    <mergeCell ref="D581:D584"/>
    <mergeCell ref="D585:D589"/>
    <mergeCell ref="D590:D592"/>
    <mergeCell ref="D596:D597"/>
    <mergeCell ref="F596:J597"/>
    <mergeCell ref="A599:I599"/>
    <mergeCell ref="B601:B703"/>
    <mergeCell ref="G614:J616"/>
    <mergeCell ref="C618:C621"/>
    <mergeCell ref="D619:D635"/>
    <mergeCell ref="C623:C626"/>
    <mergeCell ref="D637:D638"/>
    <mergeCell ref="D642:D646"/>
    <mergeCell ref="D647:D651"/>
    <mergeCell ref="D654:D655"/>
    <mergeCell ref="D658:D659"/>
    <mergeCell ref="D661:D662"/>
    <mergeCell ref="D664:D665"/>
    <mergeCell ref="D668:D672"/>
    <mergeCell ref="D674:D676"/>
    <mergeCell ref="D679:D684"/>
    <mergeCell ref="D691:D697"/>
    <mergeCell ref="D698:D700"/>
    <mergeCell ref="D702:D703"/>
    <mergeCell ref="D799:D801"/>
    <mergeCell ref="D803:D804"/>
    <mergeCell ref="D805:D813"/>
    <mergeCell ref="D817:D818"/>
    <mergeCell ref="D704:D712"/>
    <mergeCell ref="D716:D717"/>
    <mergeCell ref="F716:J717"/>
    <mergeCell ref="A719:I719"/>
    <mergeCell ref="B721:B747"/>
    <mergeCell ref="C721:C725"/>
    <mergeCell ref="C727:C728"/>
    <mergeCell ref="D728:D744"/>
    <mergeCell ref="D746:D747"/>
    <mergeCell ref="F817:J818"/>
    <mergeCell ref="A820:I820"/>
    <mergeCell ref="C430:C435"/>
    <mergeCell ref="G439:J446"/>
    <mergeCell ref="G453:J458"/>
    <mergeCell ref="D513:D514"/>
    <mergeCell ref="D537:D538"/>
    <mergeCell ref="G604:J611"/>
    <mergeCell ref="D614:D615"/>
    <mergeCell ref="C601:C606"/>
    <mergeCell ref="C608:C609"/>
    <mergeCell ref="D652:D653"/>
    <mergeCell ref="D656:D657"/>
    <mergeCell ref="D666:D667"/>
    <mergeCell ref="D761:D762"/>
    <mergeCell ref="D787:D788"/>
    <mergeCell ref="D752:D760"/>
    <mergeCell ref="D763:D767"/>
    <mergeCell ref="D769:D770"/>
    <mergeCell ref="D774:D779"/>
    <mergeCell ref="D792:D798"/>
    <mergeCell ref="D904:D909"/>
    <mergeCell ref="D916:D919"/>
    <mergeCell ref="D922:D923"/>
    <mergeCell ref="D924:D932"/>
    <mergeCell ref="D936:D937"/>
    <mergeCell ref="F936:J937"/>
    <mergeCell ref="A939:I939"/>
    <mergeCell ref="F915:J919"/>
    <mergeCell ref="B822:B855"/>
    <mergeCell ref="C822:C826"/>
    <mergeCell ref="C828:C829"/>
    <mergeCell ref="D836:D852"/>
    <mergeCell ref="D854:D855"/>
    <mergeCell ref="D864:D872"/>
    <mergeCell ref="D830:D831"/>
    <mergeCell ref="D889:D890"/>
    <mergeCell ref="D891:D892"/>
    <mergeCell ref="D893:D894"/>
    <mergeCell ref="D895:D896"/>
    <mergeCell ref="D898:D899"/>
  </mergeCells>
  <pageMargins left="0.11811023622047245" right="0.11811023622047245" top="0.11811023622047245" bottom="0.11811023622047245" header="0" footer="0"/>
  <pageSetup paperSize="9" scale="63" orientation="landscape" r:id="rId1"/>
  <rowBreaks count="8" manualBreakCount="8">
    <brk id="75" max="9" man="1"/>
    <brk id="165" max="9" man="1"/>
    <brk id="265" max="9" man="1"/>
    <brk id="345" max="9" man="1"/>
    <brk id="428" max="9" man="1"/>
    <brk id="599" max="9" man="1"/>
    <brk id="719" max="9" man="1"/>
    <brk id="82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B8823-58B7-451E-9B07-F1E243FF21C9}">
  <dimension ref="A1:P32"/>
  <sheetViews>
    <sheetView tabSelected="1" view="pageBreakPreview" zoomScale="80" zoomScaleNormal="100" zoomScaleSheetLayoutView="80" workbookViewId="0">
      <selection activeCell="E23" sqref="E23:J23"/>
    </sheetView>
  </sheetViews>
  <sheetFormatPr defaultRowHeight="15"/>
  <cols>
    <col min="1" max="1" width="6.7109375" customWidth="1"/>
    <col min="2" max="2" width="30.7109375" customWidth="1"/>
    <col min="3" max="3" width="9.140625" customWidth="1"/>
    <col min="4" max="4" width="8.28515625" customWidth="1"/>
    <col min="5" max="5" width="16" customWidth="1"/>
    <col min="6" max="6" width="15" customWidth="1"/>
    <col min="7" max="7" width="12.7109375" customWidth="1"/>
    <col min="8" max="8" width="13.7109375" customWidth="1"/>
    <col min="9" max="9" width="12.7109375" customWidth="1"/>
    <col min="10" max="10" width="21.28515625" customWidth="1"/>
    <col min="11" max="11" width="21.85546875" bestFit="1" customWidth="1"/>
    <col min="12" max="12" width="17.85546875" customWidth="1"/>
    <col min="13" max="13" width="17.140625" customWidth="1"/>
    <col min="14" max="14" width="20.85546875" customWidth="1"/>
    <col min="15" max="15" width="22.42578125" style="41" customWidth="1"/>
    <col min="16" max="16" width="20.7109375" customWidth="1"/>
    <col min="18" max="18" width="10.85546875" bestFit="1" customWidth="1"/>
  </cols>
  <sheetData>
    <row r="1" spans="1:16" ht="16.5" customHeight="1">
      <c r="A1" s="691" t="s">
        <v>19</v>
      </c>
      <c r="B1" s="691"/>
      <c r="C1" s="691"/>
      <c r="D1" s="691"/>
      <c r="E1" s="691"/>
      <c r="F1" s="691"/>
      <c r="G1" s="691"/>
      <c r="H1" s="691"/>
      <c r="I1" s="691"/>
      <c r="J1" s="691"/>
      <c r="K1" s="691"/>
      <c r="L1" s="691"/>
      <c r="M1" s="691"/>
      <c r="N1" s="691"/>
      <c r="O1" s="691"/>
      <c r="P1" s="691"/>
    </row>
    <row r="2" spans="1:16">
      <c r="A2" s="691"/>
      <c r="B2" s="691"/>
      <c r="C2" s="691"/>
      <c r="D2" s="691"/>
      <c r="E2" s="691"/>
      <c r="F2" s="691"/>
      <c r="G2" s="691"/>
      <c r="H2" s="691"/>
      <c r="I2" s="691"/>
      <c r="J2" s="691"/>
      <c r="K2" s="691"/>
      <c r="L2" s="691"/>
      <c r="M2" s="691"/>
      <c r="N2" s="691"/>
      <c r="O2" s="691"/>
      <c r="P2" s="691"/>
    </row>
    <row r="3" spans="1:16">
      <c r="A3" s="691"/>
      <c r="B3" s="691"/>
      <c r="C3" s="691"/>
      <c r="D3" s="691"/>
      <c r="E3" s="691"/>
      <c r="F3" s="691"/>
      <c r="G3" s="691"/>
      <c r="H3" s="691"/>
      <c r="I3" s="691"/>
      <c r="J3" s="691"/>
      <c r="K3" s="691"/>
      <c r="L3" s="691"/>
      <c r="M3" s="691"/>
      <c r="N3" s="691"/>
      <c r="O3" s="691"/>
      <c r="P3" s="691"/>
    </row>
    <row r="4" spans="1:16" ht="20.25" customHeight="1">
      <c r="A4" s="692"/>
      <c r="B4" s="692"/>
      <c r="C4" s="692"/>
      <c r="D4" s="692"/>
      <c r="E4" s="692"/>
      <c r="F4" s="692"/>
      <c r="G4" s="692"/>
      <c r="H4" s="692"/>
      <c r="I4" s="692"/>
      <c r="J4" s="692"/>
      <c r="K4" s="692"/>
      <c r="L4" s="692"/>
      <c r="M4" s="692"/>
      <c r="N4" s="692"/>
      <c r="O4" s="692"/>
      <c r="P4" s="692"/>
    </row>
    <row r="5" spans="1:16" ht="36.75" customHeight="1">
      <c r="A5" s="693" t="s">
        <v>1</v>
      </c>
      <c r="B5" s="693" t="s">
        <v>20</v>
      </c>
      <c r="C5" s="693" t="s">
        <v>21</v>
      </c>
      <c r="D5" s="693" t="s">
        <v>22</v>
      </c>
      <c r="E5" s="693" t="s">
        <v>23</v>
      </c>
      <c r="F5" s="695" t="s">
        <v>24</v>
      </c>
      <c r="G5" s="696"/>
      <c r="H5" s="696"/>
      <c r="I5" s="697"/>
      <c r="J5" s="698" t="s">
        <v>47</v>
      </c>
      <c r="K5" s="698"/>
      <c r="L5" s="698"/>
      <c r="M5" s="698"/>
      <c r="N5" s="698"/>
      <c r="O5" s="693" t="s">
        <v>25</v>
      </c>
      <c r="P5" s="698" t="s">
        <v>26</v>
      </c>
    </row>
    <row r="6" spans="1:16" ht="67.5" customHeight="1">
      <c r="A6" s="694"/>
      <c r="B6" s="694"/>
      <c r="C6" s="694"/>
      <c r="D6" s="694"/>
      <c r="E6" s="694"/>
      <c r="F6" s="18" t="s">
        <v>27</v>
      </c>
      <c r="G6" s="18" t="s">
        <v>28</v>
      </c>
      <c r="H6" s="18" t="s">
        <v>29</v>
      </c>
      <c r="I6" s="18" t="s">
        <v>30</v>
      </c>
      <c r="J6" s="18" t="s">
        <v>31</v>
      </c>
      <c r="K6" s="18" t="s">
        <v>32</v>
      </c>
      <c r="L6" s="18" t="s">
        <v>33</v>
      </c>
      <c r="M6" s="18" t="s">
        <v>34</v>
      </c>
      <c r="N6" s="18" t="s">
        <v>35</v>
      </c>
      <c r="O6" s="694"/>
      <c r="P6" s="698"/>
    </row>
    <row r="7" spans="1:16" ht="113.25" customHeight="1">
      <c r="A7" s="19">
        <v>1</v>
      </c>
      <c r="B7" s="20" t="s">
        <v>184</v>
      </c>
      <c r="C7" s="21">
        <v>153</v>
      </c>
      <c r="D7" s="21">
        <v>11</v>
      </c>
      <c r="E7" s="22">
        <f>'Phương án'!F5</f>
        <v>635</v>
      </c>
      <c r="F7" s="22">
        <f>'Phương án'!F6</f>
        <v>635</v>
      </c>
      <c r="G7" s="23">
        <v>0</v>
      </c>
      <c r="H7" s="24">
        <f>'Phương án'!F6</f>
        <v>635</v>
      </c>
      <c r="I7" s="23">
        <v>0</v>
      </c>
      <c r="J7" s="75">
        <f>'Phương án'!J4</f>
        <v>419735000</v>
      </c>
      <c r="K7" s="25">
        <f>'Phương án'!I35</f>
        <v>0</v>
      </c>
      <c r="L7" s="25">
        <f>'Phương án'!I37</f>
        <v>270000</v>
      </c>
      <c r="M7" s="25">
        <v>0</v>
      </c>
      <c r="N7" s="75">
        <f>'Phương án'!J45</f>
        <v>215415360</v>
      </c>
      <c r="O7" s="75">
        <f t="shared" ref="O7:O15" si="0">SUM(J7:N7)</f>
        <v>635420360</v>
      </c>
      <c r="P7" s="26" t="s">
        <v>129</v>
      </c>
    </row>
    <row r="8" spans="1:16" ht="113.25" customHeight="1">
      <c r="A8" s="19">
        <v>2</v>
      </c>
      <c r="B8" s="20" t="s">
        <v>185</v>
      </c>
      <c r="C8" s="21">
        <v>122</v>
      </c>
      <c r="D8" s="21">
        <v>11</v>
      </c>
      <c r="E8" s="22">
        <f>'Phương án'!F78</f>
        <v>545</v>
      </c>
      <c r="F8" s="22">
        <f>'Phương án'!F79</f>
        <v>545</v>
      </c>
      <c r="G8" s="23">
        <v>0</v>
      </c>
      <c r="H8" s="24">
        <f>'Phương án'!F104</f>
        <v>545</v>
      </c>
      <c r="I8" s="23">
        <v>0</v>
      </c>
      <c r="J8" s="75">
        <f>'Phương án'!J77</f>
        <v>360245000</v>
      </c>
      <c r="K8" s="25">
        <f>'Phương án'!I109</f>
        <v>333040.71000000008</v>
      </c>
      <c r="L8" s="25">
        <f>'Phương án'!I125</f>
        <v>285000</v>
      </c>
      <c r="M8" s="25">
        <v>0</v>
      </c>
      <c r="N8" s="75">
        <f>'Phương án'!J134</f>
        <v>186255360</v>
      </c>
      <c r="O8" s="75">
        <f t="shared" si="0"/>
        <v>547118400.71000004</v>
      </c>
      <c r="P8" s="26" t="s">
        <v>129</v>
      </c>
    </row>
    <row r="9" spans="1:16" ht="113.25" customHeight="1">
      <c r="A9" s="19">
        <v>3</v>
      </c>
      <c r="B9" s="20" t="s">
        <v>186</v>
      </c>
      <c r="C9" s="21">
        <v>167</v>
      </c>
      <c r="D9" s="21">
        <v>11</v>
      </c>
      <c r="E9" s="22">
        <f>'Phương án'!F168</f>
        <v>2118.1999999999998</v>
      </c>
      <c r="F9" s="22">
        <f>'Phương án'!F169</f>
        <v>2118.1999999999998</v>
      </c>
      <c r="G9" s="23">
        <v>0</v>
      </c>
      <c r="H9" s="24">
        <f>'Phương án'!F196</f>
        <v>1919.9999999999998</v>
      </c>
      <c r="I9" s="23">
        <f>'Phương án'!F173</f>
        <v>198.2</v>
      </c>
      <c r="J9" s="75">
        <f>'Phương án'!J167</f>
        <v>1269119999.9999998</v>
      </c>
      <c r="K9" s="25">
        <f>'Phương án'!I201</f>
        <v>138246584</v>
      </c>
      <c r="L9" s="25">
        <f>'Phương án'!I216</f>
        <v>55454000</v>
      </c>
      <c r="M9" s="25">
        <v>0</v>
      </c>
      <c r="N9" s="75">
        <f>'Phương án'!J231</f>
        <v>631755359.99999988</v>
      </c>
      <c r="O9" s="75">
        <f t="shared" si="0"/>
        <v>2094575943.9999995</v>
      </c>
      <c r="P9" s="26" t="s">
        <v>129</v>
      </c>
    </row>
    <row r="10" spans="1:16" ht="113.25" customHeight="1">
      <c r="A10" s="19">
        <v>4</v>
      </c>
      <c r="B10" s="20" t="s">
        <v>187</v>
      </c>
      <c r="C10" s="21">
        <v>142</v>
      </c>
      <c r="D10" s="21">
        <v>11</v>
      </c>
      <c r="E10" s="22">
        <f>'Phương án'!F268</f>
        <v>435</v>
      </c>
      <c r="F10" s="22">
        <f>'Phương án'!F269</f>
        <v>435</v>
      </c>
      <c r="G10" s="23">
        <v>0</v>
      </c>
      <c r="H10" s="24">
        <f>'Phương án'!F292</f>
        <v>435</v>
      </c>
      <c r="I10" s="23">
        <v>0</v>
      </c>
      <c r="J10" s="75">
        <f>'Phương án'!J267</f>
        <v>287535000</v>
      </c>
      <c r="K10" s="25">
        <f>'Phương án'!I297</f>
        <v>0</v>
      </c>
      <c r="L10" s="25">
        <f>'Phương án'!I300</f>
        <v>285000</v>
      </c>
      <c r="M10" s="25">
        <v>0</v>
      </c>
      <c r="N10" s="75">
        <f>'Phương án'!J311</f>
        <v>145777680</v>
      </c>
      <c r="O10" s="75">
        <f t="shared" si="0"/>
        <v>433597680</v>
      </c>
      <c r="P10" s="26" t="s">
        <v>129</v>
      </c>
    </row>
    <row r="11" spans="1:16" ht="113.25" customHeight="1">
      <c r="A11" s="19">
        <v>5</v>
      </c>
      <c r="B11" s="20" t="s">
        <v>188</v>
      </c>
      <c r="C11" s="21">
        <v>152</v>
      </c>
      <c r="D11" s="21">
        <v>11</v>
      </c>
      <c r="E11" s="22">
        <f>'Phương án'!F348</f>
        <v>984.9</v>
      </c>
      <c r="F11" s="22">
        <f>'Phương án'!F349</f>
        <v>984.9</v>
      </c>
      <c r="G11" s="23">
        <v>0</v>
      </c>
      <c r="H11" s="24">
        <f>'Phương án'!F376</f>
        <v>930</v>
      </c>
      <c r="I11" s="23">
        <f>'Phương án'!F353</f>
        <v>54.9</v>
      </c>
      <c r="J11" s="75">
        <f>'Phương án'!J347</f>
        <v>614730000</v>
      </c>
      <c r="K11" s="25">
        <f>'Phương án'!I381</f>
        <v>0</v>
      </c>
      <c r="L11" s="25">
        <f>'Phương án'!I384</f>
        <v>315000</v>
      </c>
      <c r="M11" s="25">
        <f>0</f>
        <v>0</v>
      </c>
      <c r="N11" s="75">
        <f>'Phương án'!J395</f>
        <v>306157680</v>
      </c>
      <c r="O11" s="75">
        <f t="shared" si="0"/>
        <v>921202680</v>
      </c>
      <c r="P11" s="26" t="s">
        <v>129</v>
      </c>
    </row>
    <row r="12" spans="1:16" ht="113.25" customHeight="1">
      <c r="A12" s="19">
        <v>6</v>
      </c>
      <c r="B12" s="20" t="s">
        <v>311</v>
      </c>
      <c r="C12" s="21" t="s">
        <v>312</v>
      </c>
      <c r="D12" s="21">
        <v>11</v>
      </c>
      <c r="E12" s="22">
        <f>'Phương án'!F447</f>
        <v>12915.7</v>
      </c>
      <c r="F12" s="22">
        <f>'Phương án'!F448</f>
        <v>10830.4</v>
      </c>
      <c r="G12" s="23">
        <v>0</v>
      </c>
      <c r="H12" s="24">
        <f>'Phương án'!F460</f>
        <v>10448.1</v>
      </c>
      <c r="I12" s="23">
        <f>'Phương án'!F452</f>
        <v>382.3</v>
      </c>
      <c r="J12" s="75">
        <f>'Phương án'!J430</f>
        <v>7919659800</v>
      </c>
      <c r="K12" s="25">
        <f>'Phương án'!I488</f>
        <v>347155207.45840001</v>
      </c>
      <c r="L12" s="25">
        <f>'Phương án'!I544</f>
        <v>1339000</v>
      </c>
      <c r="M12" s="25">
        <v>0</v>
      </c>
      <c r="N12" s="75">
        <f>'Phương án'!J568</f>
        <v>3394859760</v>
      </c>
      <c r="O12" s="75">
        <f t="shared" si="0"/>
        <v>11663013767.458401</v>
      </c>
      <c r="P12" s="26" t="s">
        <v>129</v>
      </c>
    </row>
    <row r="13" spans="1:16" ht="113.25" customHeight="1">
      <c r="A13" s="19">
        <v>7</v>
      </c>
      <c r="B13" s="20" t="s">
        <v>315</v>
      </c>
      <c r="C13" s="21">
        <v>244</v>
      </c>
      <c r="D13" s="21">
        <v>11</v>
      </c>
      <c r="E13" s="22">
        <f>'Phương án'!F602</f>
        <v>4918.8</v>
      </c>
      <c r="F13" s="22">
        <f>'Phương án'!F603</f>
        <v>4705</v>
      </c>
      <c r="G13" s="23">
        <v>0</v>
      </c>
      <c r="H13" s="24">
        <f>'Phương án'!F618</f>
        <v>4237.8999999999996</v>
      </c>
      <c r="I13" s="23">
        <f>'Phương án'!F613</f>
        <v>467.1</v>
      </c>
      <c r="J13" s="75">
        <f>'Phương án'!J601</f>
        <v>3212328199.9999995</v>
      </c>
      <c r="K13" s="25">
        <f>'Phương án'!I641</f>
        <v>136818579.28799999</v>
      </c>
      <c r="L13" s="25">
        <f>'Phương án'!I677</f>
        <v>886000</v>
      </c>
      <c r="M13" s="25">
        <v>0</v>
      </c>
      <c r="N13" s="75">
        <f>'Phương án'!J689</f>
        <v>1382754960</v>
      </c>
      <c r="O13" s="75">
        <f t="shared" si="0"/>
        <v>4732787739.2880001</v>
      </c>
      <c r="P13" s="26" t="s">
        <v>129</v>
      </c>
    </row>
    <row r="14" spans="1:16" ht="113.25" customHeight="1">
      <c r="A14" s="19">
        <v>8</v>
      </c>
      <c r="B14" s="20" t="s">
        <v>316</v>
      </c>
      <c r="C14" s="21">
        <v>212</v>
      </c>
      <c r="D14" s="21">
        <v>45</v>
      </c>
      <c r="E14" s="22">
        <f>'Phương án'!F722</f>
        <v>247.2</v>
      </c>
      <c r="F14" s="22">
        <f>'Phương án'!F723</f>
        <v>247.2</v>
      </c>
      <c r="G14" s="23">
        <v>0</v>
      </c>
      <c r="H14" s="24">
        <f>'Phương án'!F745</f>
        <v>247.2</v>
      </c>
      <c r="I14" s="23">
        <v>0</v>
      </c>
      <c r="J14" s="75">
        <f>'Phương án'!J721</f>
        <v>293673600</v>
      </c>
      <c r="K14" s="25">
        <f>'Phương án'!I750</f>
        <v>14767266.84</v>
      </c>
      <c r="L14" s="25">
        <f>'Phương án'!I771</f>
        <v>1522000</v>
      </c>
      <c r="M14" s="25">
        <v>0</v>
      </c>
      <c r="N14" s="75">
        <f>'Phương án'!J790</f>
        <v>89768160</v>
      </c>
      <c r="O14" s="75">
        <f t="shared" si="0"/>
        <v>399731026.83999997</v>
      </c>
      <c r="P14" s="26" t="s">
        <v>129</v>
      </c>
    </row>
    <row r="15" spans="1:16" ht="113.25" customHeight="1">
      <c r="A15" s="19">
        <v>9</v>
      </c>
      <c r="B15" s="20" t="s">
        <v>343</v>
      </c>
      <c r="C15" s="21">
        <v>326</v>
      </c>
      <c r="D15" s="21">
        <v>11</v>
      </c>
      <c r="E15" s="22">
        <f>'Phương án'!F823</f>
        <v>5873.7</v>
      </c>
      <c r="F15" s="22">
        <f>'Phương án'!F824</f>
        <v>5873.7</v>
      </c>
      <c r="G15" s="23">
        <v>0</v>
      </c>
      <c r="H15" s="24">
        <f>'Phương án'!F835</f>
        <v>5368</v>
      </c>
      <c r="I15" s="23">
        <f>'Phương án'!F829</f>
        <v>505.7</v>
      </c>
      <c r="J15" s="75">
        <f>'Phương án'!J822</f>
        <v>4068944000</v>
      </c>
      <c r="K15" s="25">
        <f>'Phương án'!I862</f>
        <v>1078771735.06304</v>
      </c>
      <c r="L15" s="25">
        <f>'Phương án'!I901</f>
        <v>318000</v>
      </c>
      <c r="M15" s="25">
        <v>0</v>
      </c>
      <c r="N15" s="75">
        <f>'Phương án'!J914</f>
        <v>1739232000</v>
      </c>
      <c r="O15" s="75">
        <f t="shared" si="0"/>
        <v>6887265735.0630398</v>
      </c>
      <c r="P15" s="26" t="s">
        <v>129</v>
      </c>
    </row>
    <row r="16" spans="1:16" ht="40.5" customHeight="1">
      <c r="A16" s="27"/>
      <c r="B16" s="27" t="s">
        <v>36</v>
      </c>
      <c r="C16" s="699" t="s">
        <v>345</v>
      </c>
      <c r="D16" s="700"/>
      <c r="E16" s="28">
        <f>SUM(E7:E15)</f>
        <v>28673.5</v>
      </c>
      <c r="F16" s="28">
        <f t="shared" ref="F16:I16" si="1">SUM(F7:F15)</f>
        <v>26374.400000000001</v>
      </c>
      <c r="G16" s="23">
        <v>0</v>
      </c>
      <c r="H16" s="28">
        <f t="shared" si="1"/>
        <v>24766.2</v>
      </c>
      <c r="I16" s="28">
        <f t="shared" si="1"/>
        <v>1608.2</v>
      </c>
      <c r="J16" s="29">
        <f>SUM(J7:J15)</f>
        <v>18445970600</v>
      </c>
      <c r="K16" s="29">
        <f t="shared" ref="K16:O16" si="2">SUM(K7:K15)</f>
        <v>1716092413.3594401</v>
      </c>
      <c r="L16" s="29">
        <f t="shared" si="2"/>
        <v>60674000</v>
      </c>
      <c r="M16" s="25">
        <v>0</v>
      </c>
      <c r="N16" s="29">
        <f t="shared" si="2"/>
        <v>8091976320</v>
      </c>
      <c r="O16" s="29">
        <f t="shared" si="2"/>
        <v>28314713333.359436</v>
      </c>
      <c r="P16" s="30"/>
    </row>
    <row r="17" spans="1:16" ht="15.75">
      <c r="A17" s="31"/>
      <c r="B17" s="31"/>
      <c r="C17" s="31"/>
      <c r="D17" s="31"/>
      <c r="E17" s="32"/>
      <c r="F17" s="32"/>
      <c r="G17" s="32"/>
      <c r="H17" s="32"/>
      <c r="I17" s="32"/>
      <c r="J17" s="33"/>
      <c r="K17" s="33"/>
      <c r="L17" s="33"/>
      <c r="M17" s="33"/>
      <c r="N17" s="33"/>
      <c r="O17" s="33"/>
      <c r="P17" s="33"/>
    </row>
    <row r="18" spans="1:16" ht="36" customHeight="1">
      <c r="A18" s="38"/>
      <c r="B18" s="701" t="s">
        <v>37</v>
      </c>
      <c r="C18" s="702"/>
      <c r="D18" s="38"/>
      <c r="E18" s="42"/>
      <c r="F18" s="42"/>
      <c r="G18" s="42"/>
      <c r="H18" s="43"/>
      <c r="I18" s="44" t="s">
        <v>346</v>
      </c>
      <c r="J18" s="45"/>
      <c r="K18" s="34"/>
      <c r="L18" s="35"/>
      <c r="M18" s="35"/>
      <c r="N18" s="34"/>
      <c r="O18" s="36"/>
      <c r="P18" s="34"/>
    </row>
    <row r="19" spans="1:16" ht="30" customHeight="1">
      <c r="A19" s="38"/>
      <c r="B19" s="46" t="s">
        <v>38</v>
      </c>
      <c r="C19" s="46"/>
      <c r="D19" s="38"/>
      <c r="E19" s="42"/>
      <c r="F19" s="42"/>
      <c r="G19" s="42"/>
      <c r="H19" s="703">
        <f>O16</f>
        <v>28314713333.359436</v>
      </c>
      <c r="I19" s="703"/>
      <c r="J19" s="47" t="s">
        <v>39</v>
      </c>
      <c r="K19" s="34"/>
      <c r="L19" s="34"/>
      <c r="M19" s="34"/>
      <c r="N19" s="34"/>
      <c r="O19" s="37"/>
      <c r="P19" s="34"/>
    </row>
    <row r="20" spans="1:16" ht="29.25" customHeight="1">
      <c r="A20" s="38"/>
      <c r="B20" s="46" t="s">
        <v>40</v>
      </c>
      <c r="C20" s="46"/>
      <c r="D20" s="38"/>
      <c r="E20" s="42"/>
      <c r="F20" s="42"/>
      <c r="G20" s="42"/>
      <c r="H20" s="703">
        <f>H19*3%</f>
        <v>849441400.00078309</v>
      </c>
      <c r="I20" s="703"/>
      <c r="J20" s="47" t="s">
        <v>39</v>
      </c>
      <c r="K20" s="175">
        <f>H20*90%</f>
        <v>764497260.00070477</v>
      </c>
      <c r="L20" s="176">
        <f>H20*5%</f>
        <v>42472070.00003916</v>
      </c>
      <c r="M20" s="176">
        <f>H20*4%</f>
        <v>33977656.000031322</v>
      </c>
      <c r="N20" s="176">
        <f>H20*1%</f>
        <v>8494414.0000078306</v>
      </c>
      <c r="O20" s="173"/>
      <c r="P20" s="34"/>
    </row>
    <row r="21" spans="1:16" ht="28.5" customHeight="1">
      <c r="A21" s="38"/>
      <c r="B21" s="46" t="s">
        <v>41</v>
      </c>
      <c r="C21" s="46"/>
      <c r="D21" s="38"/>
      <c r="E21" s="42"/>
      <c r="F21" s="42"/>
      <c r="G21" s="42"/>
      <c r="H21" s="703">
        <f>H19+H20</f>
        <v>29164154733.360218</v>
      </c>
      <c r="I21" s="703"/>
      <c r="J21" s="47" t="s">
        <v>39</v>
      </c>
      <c r="K21" s="34"/>
      <c r="L21" s="34"/>
      <c r="M21" s="34"/>
      <c r="N21" s="34"/>
      <c r="O21" s="37"/>
      <c r="P21" s="34"/>
    </row>
    <row r="22" spans="1:16" ht="28.5" customHeight="1">
      <c r="A22" s="38"/>
      <c r="B22" s="287"/>
      <c r="C22" s="287"/>
      <c r="D22" s="38"/>
      <c r="E22" s="42"/>
      <c r="F22" s="42"/>
      <c r="G22" s="42"/>
      <c r="H22" s="286"/>
      <c r="I22" s="286"/>
      <c r="J22" s="47"/>
      <c r="K22" s="34"/>
      <c r="L22" s="34"/>
      <c r="M22" s="34"/>
      <c r="N22" s="34"/>
      <c r="O22" s="37"/>
      <c r="P22" s="34"/>
    </row>
    <row r="23" spans="1:16" ht="20.25">
      <c r="A23" s="39"/>
      <c r="B23" s="39"/>
      <c r="C23" s="39"/>
      <c r="D23" s="39"/>
      <c r="E23" s="704"/>
      <c r="F23" s="704"/>
      <c r="G23" s="704"/>
      <c r="H23" s="704"/>
      <c r="I23" s="704"/>
      <c r="J23" s="704"/>
      <c r="K23" s="704" t="s">
        <v>42</v>
      </c>
      <c r="L23" s="704"/>
      <c r="M23" s="704"/>
      <c r="N23" s="704"/>
      <c r="O23" s="704"/>
      <c r="P23" s="704"/>
    </row>
    <row r="24" spans="1:16" ht="20.25">
      <c r="A24" s="704"/>
      <c r="B24" s="704"/>
      <c r="C24" s="704"/>
      <c r="D24" s="704"/>
      <c r="E24" s="704"/>
      <c r="F24" s="704"/>
      <c r="G24" s="704"/>
      <c r="H24" s="704"/>
      <c r="I24" s="704"/>
      <c r="J24" s="704"/>
      <c r="K24" s="705" t="s">
        <v>43</v>
      </c>
      <c r="L24" s="704"/>
      <c r="M24" s="704"/>
      <c r="N24" s="704"/>
      <c r="O24" s="704"/>
      <c r="P24" s="704"/>
    </row>
    <row r="25" spans="1:16" ht="20.25">
      <c r="A25" s="39"/>
      <c r="B25" s="39"/>
      <c r="C25" s="39"/>
      <c r="D25" s="39"/>
      <c r="E25" s="705"/>
      <c r="F25" s="705"/>
      <c r="G25" s="705"/>
      <c r="H25" s="705"/>
      <c r="I25" s="705"/>
      <c r="J25" s="705"/>
      <c r="K25" s="705" t="s">
        <v>44</v>
      </c>
      <c r="L25" s="705"/>
      <c r="M25" s="705"/>
      <c r="N25" s="705"/>
      <c r="O25" s="705"/>
      <c r="P25" s="705"/>
    </row>
    <row r="26" spans="1:16" ht="20.25">
      <c r="A26" s="704" t="s">
        <v>45</v>
      </c>
      <c r="B26" s="704"/>
      <c r="C26" s="704"/>
      <c r="D26" s="704"/>
      <c r="E26" s="706"/>
      <c r="F26" s="706"/>
      <c r="G26" s="706"/>
      <c r="H26" s="706"/>
      <c r="I26" s="706"/>
      <c r="J26" s="706"/>
      <c r="K26" s="706"/>
      <c r="L26" s="706"/>
      <c r="M26" s="706"/>
      <c r="N26" s="706"/>
      <c r="O26" s="706"/>
      <c r="P26" s="706"/>
    </row>
    <row r="27" spans="1:16" ht="21">
      <c r="A27" s="39"/>
      <c r="B27" s="39"/>
      <c r="C27" s="39"/>
      <c r="D27" s="39"/>
      <c r="E27" s="40"/>
      <c r="F27" s="40"/>
      <c r="G27" s="39"/>
      <c r="H27" s="39"/>
      <c r="I27" s="39"/>
      <c r="J27" s="40"/>
      <c r="K27" s="40"/>
      <c r="L27" s="40"/>
      <c r="M27" s="39"/>
      <c r="N27" s="39"/>
      <c r="O27" s="39"/>
      <c r="P27" s="40"/>
    </row>
    <row r="28" spans="1:16" ht="21">
      <c r="A28" s="39"/>
      <c r="B28" s="39"/>
      <c r="C28" s="39"/>
      <c r="D28" s="39"/>
      <c r="E28" s="40"/>
      <c r="F28" s="40"/>
      <c r="G28" s="39"/>
      <c r="H28" s="39"/>
      <c r="I28" s="39"/>
      <c r="J28" s="40"/>
      <c r="K28" s="40"/>
      <c r="L28" s="40"/>
      <c r="M28" s="39"/>
      <c r="N28" s="39"/>
      <c r="O28" s="39"/>
      <c r="P28" s="40"/>
    </row>
    <row r="29" spans="1:16" ht="21">
      <c r="A29" s="39"/>
      <c r="B29" s="39"/>
      <c r="C29" s="39"/>
      <c r="D29" s="39"/>
      <c r="E29" s="40"/>
      <c r="F29" s="40"/>
      <c r="G29" s="39"/>
      <c r="H29" s="39"/>
      <c r="I29" s="39"/>
      <c r="J29" s="40"/>
      <c r="K29" s="40"/>
      <c r="L29" s="40"/>
      <c r="M29" s="39"/>
      <c r="N29" s="39"/>
      <c r="O29" s="39"/>
      <c r="P29" s="40"/>
    </row>
    <row r="30" spans="1:16" ht="21">
      <c r="A30" s="39"/>
      <c r="B30" s="39"/>
      <c r="C30" s="39"/>
      <c r="D30" s="39"/>
      <c r="E30" s="40"/>
      <c r="F30" s="40"/>
      <c r="G30" s="39"/>
      <c r="H30" s="39"/>
      <c r="I30" s="39"/>
      <c r="J30" s="40"/>
      <c r="K30" s="40"/>
      <c r="L30" s="40"/>
      <c r="M30" s="39"/>
      <c r="N30" s="39"/>
      <c r="O30" s="39"/>
      <c r="P30" s="40"/>
    </row>
    <row r="31" spans="1:16" ht="21">
      <c r="A31" s="39"/>
      <c r="B31" s="39"/>
      <c r="C31" s="39"/>
      <c r="D31" s="39"/>
      <c r="E31" s="40"/>
      <c r="F31" s="40"/>
      <c r="G31" s="39"/>
      <c r="H31" s="39"/>
      <c r="I31" s="39"/>
      <c r="J31" s="40"/>
      <c r="K31" s="40"/>
      <c r="L31" s="40"/>
      <c r="M31" s="39"/>
      <c r="N31" s="39"/>
      <c r="O31" s="39"/>
      <c r="P31" s="40"/>
    </row>
    <row r="32" spans="1:16" ht="20.25">
      <c r="A32" s="706" t="s">
        <v>96</v>
      </c>
      <c r="B32" s="704"/>
      <c r="C32" s="704"/>
      <c r="D32" s="704"/>
      <c r="E32" s="706"/>
      <c r="F32" s="706"/>
      <c r="G32" s="706"/>
      <c r="H32" s="706"/>
      <c r="I32" s="706"/>
      <c r="J32" s="706"/>
      <c r="K32" s="706" t="s">
        <v>46</v>
      </c>
      <c r="L32" s="706"/>
      <c r="M32" s="706"/>
      <c r="N32" s="706"/>
      <c r="O32" s="706"/>
      <c r="P32" s="706"/>
    </row>
  </sheetData>
  <mergeCells count="28">
    <mergeCell ref="A26:D26"/>
    <mergeCell ref="E26:J26"/>
    <mergeCell ref="K26:P26"/>
    <mergeCell ref="A32:D32"/>
    <mergeCell ref="E32:J32"/>
    <mergeCell ref="K32:P32"/>
    <mergeCell ref="K23:P23"/>
    <mergeCell ref="A24:D24"/>
    <mergeCell ref="E24:J24"/>
    <mergeCell ref="K24:P24"/>
    <mergeCell ref="E25:J25"/>
    <mergeCell ref="K25:P25"/>
    <mergeCell ref="E23:J23"/>
    <mergeCell ref="C16:D16"/>
    <mergeCell ref="B18:C18"/>
    <mergeCell ref="H19:I19"/>
    <mergeCell ref="H20:I20"/>
    <mergeCell ref="H21:I21"/>
    <mergeCell ref="A1:P4"/>
    <mergeCell ref="A5:A6"/>
    <mergeCell ref="B5:B6"/>
    <mergeCell ref="C5:C6"/>
    <mergeCell ref="D5:D6"/>
    <mergeCell ref="E5:E6"/>
    <mergeCell ref="F5:I5"/>
    <mergeCell ref="J5:N5"/>
    <mergeCell ref="O5:O6"/>
    <mergeCell ref="P5:P6"/>
  </mergeCells>
  <pageMargins left="0.19" right="0.11811023622047245" top="0.11811023622047245" bottom="0.11811023622047245" header="0" footer="0"/>
  <pageSetup paperSize="9" scale="5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CF940-CF1B-45D8-8CFD-7970C3DC4DB9}">
  <dimension ref="A1:X24"/>
  <sheetViews>
    <sheetView view="pageBreakPreview" topLeftCell="A7" zoomScale="80" zoomScaleNormal="100" zoomScaleSheetLayoutView="80" workbookViewId="0">
      <selection activeCell="H9" sqref="H9"/>
    </sheetView>
  </sheetViews>
  <sheetFormatPr defaultRowHeight="15"/>
  <cols>
    <col min="1" max="1" width="5.5703125" customWidth="1"/>
    <col min="2" max="4" width="25.5703125" customWidth="1"/>
    <col min="5" max="5" width="12.7109375" customWidth="1"/>
    <col min="6" max="7" width="15.5703125" customWidth="1"/>
    <col min="8" max="8" width="18.42578125" customWidth="1"/>
    <col min="9" max="9" width="21.140625" customWidth="1"/>
    <col min="10" max="10" width="28.28515625" customWidth="1"/>
    <col min="11" max="11" width="25.5703125" customWidth="1"/>
    <col min="15" max="15" width="10.140625" bestFit="1" customWidth="1"/>
  </cols>
  <sheetData>
    <row r="1" spans="1:24" ht="22.5">
      <c r="A1" s="707" t="s">
        <v>50</v>
      </c>
      <c r="B1" s="707"/>
      <c r="C1" s="707"/>
      <c r="D1" s="707"/>
      <c r="E1" s="707"/>
      <c r="F1" s="707"/>
      <c r="G1" s="707"/>
      <c r="H1" s="707"/>
      <c r="I1" s="707"/>
      <c r="J1" s="707"/>
      <c r="K1" s="707"/>
      <c r="L1" s="76"/>
      <c r="M1" s="77"/>
      <c r="N1" s="78"/>
      <c r="O1" s="78"/>
      <c r="P1" s="79"/>
      <c r="Q1" s="78"/>
      <c r="R1" s="79"/>
      <c r="S1" s="79"/>
      <c r="T1" s="79"/>
      <c r="U1" s="78"/>
      <c r="V1" s="79"/>
      <c r="W1" s="79"/>
    </row>
    <row r="2" spans="1:24" ht="22.5">
      <c r="A2" s="708" t="s">
        <v>51</v>
      </c>
      <c r="B2" s="707"/>
      <c r="C2" s="707"/>
      <c r="D2" s="707"/>
      <c r="E2" s="707"/>
      <c r="F2" s="707"/>
      <c r="G2" s="707"/>
      <c r="H2" s="707"/>
      <c r="I2" s="707"/>
      <c r="J2" s="707"/>
      <c r="K2" s="707"/>
      <c r="L2" s="76"/>
      <c r="M2" s="77"/>
      <c r="N2" s="78"/>
      <c r="O2" s="78"/>
      <c r="P2" s="79"/>
      <c r="Q2" s="78"/>
      <c r="R2" s="79"/>
      <c r="S2" s="79"/>
      <c r="T2" s="79"/>
      <c r="U2" s="78"/>
      <c r="V2" s="79"/>
      <c r="W2" s="79"/>
    </row>
    <row r="3" spans="1:24" ht="23.25">
      <c r="L3" s="76"/>
      <c r="M3" s="77"/>
      <c r="N3" s="709" t="s">
        <v>52</v>
      </c>
      <c r="O3" s="709"/>
      <c r="P3" s="709"/>
      <c r="Q3" s="709"/>
      <c r="R3" s="709"/>
      <c r="S3" s="709"/>
      <c r="T3" s="709"/>
      <c r="U3" s="709"/>
      <c r="V3" s="709"/>
      <c r="W3" s="709"/>
      <c r="X3" s="709"/>
    </row>
    <row r="4" spans="1:24" ht="23.25">
      <c r="A4" s="80"/>
      <c r="B4" s="80"/>
      <c r="C4" s="80"/>
      <c r="D4" s="80"/>
      <c r="E4" s="80"/>
      <c r="F4" s="80"/>
      <c r="G4" s="80"/>
      <c r="H4" s="80"/>
      <c r="I4" s="80"/>
      <c r="J4" s="80"/>
      <c r="K4" s="80"/>
      <c r="L4" s="76"/>
      <c r="M4" s="77"/>
      <c r="N4" s="81"/>
      <c r="O4" s="81"/>
      <c r="P4" s="81"/>
      <c r="Q4" s="81"/>
      <c r="R4" s="81"/>
      <c r="S4" s="81"/>
      <c r="T4" s="81"/>
      <c r="U4" s="81"/>
      <c r="V4" s="81"/>
      <c r="W4" s="81"/>
    </row>
    <row r="5" spans="1:24" ht="93.75">
      <c r="A5" s="82" t="s">
        <v>1</v>
      </c>
      <c r="B5" s="82" t="s">
        <v>53</v>
      </c>
      <c r="C5" s="83" t="s">
        <v>54</v>
      </c>
      <c r="D5" s="83" t="s">
        <v>55</v>
      </c>
      <c r="E5" s="84" t="s">
        <v>56</v>
      </c>
      <c r="F5" s="85" t="s">
        <v>57</v>
      </c>
      <c r="G5" s="86" t="s">
        <v>58</v>
      </c>
      <c r="H5" s="87" t="s">
        <v>59</v>
      </c>
      <c r="I5" s="86" t="s">
        <v>60</v>
      </c>
      <c r="J5" s="86" t="s">
        <v>61</v>
      </c>
      <c r="K5" s="88" t="s">
        <v>62</v>
      </c>
      <c r="L5" s="76"/>
      <c r="M5" s="77"/>
      <c r="N5" s="89"/>
      <c r="O5" s="89"/>
      <c r="P5" s="89"/>
      <c r="Q5" s="89"/>
      <c r="R5" s="89"/>
      <c r="S5" s="89"/>
      <c r="T5" s="89"/>
      <c r="U5" s="89"/>
      <c r="V5" s="90"/>
      <c r="W5" s="91"/>
    </row>
    <row r="6" spans="1:24" ht="22.5">
      <c r="A6" s="92" t="s">
        <v>63</v>
      </c>
      <c r="B6" s="92" t="s">
        <v>64</v>
      </c>
      <c r="C6" s="92" t="s">
        <v>65</v>
      </c>
      <c r="D6" s="92" t="s">
        <v>66</v>
      </c>
      <c r="E6" s="92" t="s">
        <v>67</v>
      </c>
      <c r="F6" s="92" t="s">
        <v>68</v>
      </c>
      <c r="G6" s="92" t="s">
        <v>69</v>
      </c>
      <c r="H6" s="92" t="s">
        <v>70</v>
      </c>
      <c r="I6" s="92" t="s">
        <v>71</v>
      </c>
      <c r="J6" s="92" t="s">
        <v>72</v>
      </c>
      <c r="K6" s="92" t="s">
        <v>73</v>
      </c>
      <c r="L6" s="76"/>
      <c r="M6" s="77"/>
      <c r="N6" s="93"/>
      <c r="O6" s="93"/>
      <c r="P6" s="93"/>
      <c r="Q6" s="93"/>
      <c r="R6" s="93"/>
      <c r="S6" s="93"/>
      <c r="T6" s="93"/>
      <c r="U6" s="93"/>
      <c r="V6" s="94"/>
      <c r="W6" s="95"/>
    </row>
    <row r="7" spans="1:24" ht="262.5">
      <c r="A7" s="710">
        <v>1</v>
      </c>
      <c r="B7" s="711" t="s">
        <v>49</v>
      </c>
      <c r="C7" s="96" t="s">
        <v>74</v>
      </c>
      <c r="D7" s="97" t="s">
        <v>79</v>
      </c>
      <c r="E7" s="98" t="s">
        <v>76</v>
      </c>
      <c r="F7" s="99">
        <v>84.4</v>
      </c>
      <c r="G7" s="100">
        <f>G8*1.1</f>
        <v>5989500.0000000009</v>
      </c>
      <c r="H7" s="101">
        <f>F7*G7</f>
        <v>505513800.00000012</v>
      </c>
      <c r="I7" s="716" t="e">
        <f>'Phương án'!#REF!</f>
        <v>#REF!</v>
      </c>
      <c r="J7" s="712" t="s">
        <v>77</v>
      </c>
      <c r="K7" s="714" t="s">
        <v>95</v>
      </c>
      <c r="L7" s="102"/>
      <c r="M7" s="77"/>
      <c r="N7" s="103"/>
      <c r="O7" s="103"/>
      <c r="P7" s="103"/>
      <c r="Q7" s="104"/>
      <c r="R7" s="104"/>
      <c r="S7" s="104"/>
      <c r="T7" s="104"/>
      <c r="U7" s="104"/>
      <c r="V7" s="105"/>
      <c r="W7" s="91"/>
    </row>
    <row r="8" spans="1:24" ht="206.25">
      <c r="A8" s="710"/>
      <c r="B8" s="711"/>
      <c r="C8" s="96" t="s">
        <v>78</v>
      </c>
      <c r="D8" s="97" t="s">
        <v>75</v>
      </c>
      <c r="E8" s="98" t="s">
        <v>76</v>
      </c>
      <c r="F8" s="174">
        <v>74.8</v>
      </c>
      <c r="G8" s="100">
        <v>5445000</v>
      </c>
      <c r="H8" s="101">
        <f>F8*G8</f>
        <v>407286000</v>
      </c>
      <c r="I8" s="717"/>
      <c r="J8" s="713"/>
      <c r="K8" s="715"/>
      <c r="L8" s="102"/>
      <c r="M8" s="77"/>
      <c r="N8" s="103"/>
      <c r="O8" s="103"/>
      <c r="P8" s="103"/>
      <c r="Q8" s="104"/>
      <c r="R8" s="104"/>
      <c r="S8" s="104"/>
      <c r="T8" s="104"/>
      <c r="U8" s="104"/>
      <c r="V8" s="105"/>
      <c r="W8" s="91"/>
    </row>
    <row r="9" spans="1:24" ht="22.5">
      <c r="A9" s="106"/>
      <c r="B9" s="718" t="s">
        <v>80</v>
      </c>
      <c r="C9" s="719"/>
      <c r="D9" s="719"/>
      <c r="E9" s="720"/>
      <c r="F9" s="107">
        <f>SUM(F7:F8)</f>
        <v>159.19999999999999</v>
      </c>
      <c r="G9" s="108"/>
      <c r="H9" s="108">
        <f>SUM(H7:H8)</f>
        <v>912799800.00000012</v>
      </c>
      <c r="I9" s="108" t="e">
        <f>SUM(I7:I7)</f>
        <v>#REF!</v>
      </c>
      <c r="J9" s="108"/>
      <c r="K9" s="109"/>
      <c r="L9" s="76"/>
      <c r="M9" s="77"/>
      <c r="N9" s="103"/>
      <c r="O9" s="103"/>
      <c r="P9" s="103"/>
      <c r="Q9" s="104"/>
      <c r="R9" s="104"/>
      <c r="S9" s="104"/>
      <c r="T9" s="110"/>
      <c r="U9" s="110"/>
      <c r="V9" s="105"/>
      <c r="W9" s="91"/>
    </row>
    <row r="10" spans="1:24" ht="22.5">
      <c r="A10" s="111"/>
      <c r="B10" s="112"/>
      <c r="C10" s="112"/>
      <c r="D10" s="112"/>
      <c r="E10" s="112"/>
      <c r="F10" s="113"/>
      <c r="G10" s="114"/>
      <c r="H10" s="115"/>
      <c r="I10" s="115"/>
      <c r="J10" s="115"/>
      <c r="K10" s="116"/>
      <c r="L10" s="76"/>
      <c r="M10" s="77"/>
      <c r="N10" s="103"/>
      <c r="O10" s="103"/>
      <c r="P10" s="103"/>
      <c r="Q10" s="104"/>
      <c r="R10" s="104"/>
      <c r="S10" s="104"/>
      <c r="T10" s="110"/>
      <c r="U10" s="110"/>
      <c r="V10" s="105"/>
      <c r="W10" s="91"/>
    </row>
    <row r="11" spans="1:24" ht="22.5">
      <c r="A11" s="117"/>
      <c r="B11" s="721" t="s">
        <v>81</v>
      </c>
      <c r="C11" s="722"/>
      <c r="D11" s="722"/>
      <c r="E11" s="722"/>
      <c r="F11" s="722"/>
      <c r="G11" s="722"/>
      <c r="H11" s="722"/>
      <c r="I11" s="722"/>
      <c r="J11" s="118"/>
      <c r="K11" s="119"/>
      <c r="L11" s="76"/>
      <c r="M11" s="77"/>
      <c r="N11" s="120"/>
      <c r="O11" s="120"/>
      <c r="P11" s="120"/>
      <c r="Q11" s="121"/>
      <c r="R11" s="122"/>
      <c r="S11" s="122"/>
      <c r="T11" s="122"/>
      <c r="U11" s="122"/>
      <c r="V11" s="122"/>
      <c r="W11" s="123"/>
    </row>
    <row r="12" spans="1:24" ht="27">
      <c r="A12" s="124"/>
      <c r="B12" s="723" t="s">
        <v>82</v>
      </c>
      <c r="C12" s="723"/>
      <c r="D12" s="723"/>
      <c r="E12" s="723"/>
      <c r="F12" s="723"/>
      <c r="G12" s="125">
        <v>0</v>
      </c>
      <c r="H12" s="126" t="s">
        <v>83</v>
      </c>
      <c r="I12" s="127"/>
      <c r="J12" s="124"/>
      <c r="K12" s="124"/>
      <c r="L12" s="76"/>
      <c r="M12" s="77"/>
      <c r="N12" s="128"/>
      <c r="O12" s="129"/>
      <c r="P12" s="130"/>
      <c r="Q12" s="131"/>
      <c r="R12" s="132"/>
      <c r="S12" s="133"/>
      <c r="T12" s="131"/>
      <c r="U12" s="133"/>
      <c r="V12" s="132"/>
      <c r="W12" s="134"/>
    </row>
    <row r="13" spans="1:24" ht="27">
      <c r="A13" s="135"/>
      <c r="B13" s="723" t="s">
        <v>84</v>
      </c>
      <c r="C13" s="723"/>
      <c r="D13" s="723"/>
      <c r="E13" s="723"/>
      <c r="F13" s="723"/>
      <c r="G13" s="136">
        <f>F9</f>
        <v>159.19999999999999</v>
      </c>
      <c r="H13" s="126" t="s">
        <v>83</v>
      </c>
      <c r="I13" s="127"/>
      <c r="J13" s="137"/>
      <c r="K13" s="135"/>
      <c r="L13" s="76"/>
      <c r="M13" s="77"/>
      <c r="N13" s="133"/>
      <c r="O13" s="132"/>
      <c r="P13" s="130"/>
      <c r="Q13" s="131"/>
      <c r="R13" s="129"/>
      <c r="S13" s="129"/>
      <c r="T13" s="132"/>
      <c r="U13" s="132"/>
      <c r="V13" s="132"/>
      <c r="W13" s="138"/>
    </row>
    <row r="14" spans="1:24" ht="23.25">
      <c r="A14" s="139"/>
      <c r="B14" s="723" t="s">
        <v>85</v>
      </c>
      <c r="C14" s="723"/>
      <c r="D14" s="723"/>
      <c r="E14" s="127"/>
      <c r="F14" s="724">
        <f>J9</f>
        <v>0</v>
      </c>
      <c r="G14" s="724"/>
      <c r="H14" s="125" t="s">
        <v>86</v>
      </c>
      <c r="I14" s="127"/>
      <c r="J14" s="140"/>
      <c r="K14" s="139"/>
      <c r="L14" s="76"/>
      <c r="M14" s="77"/>
      <c r="N14" s="141"/>
      <c r="O14" s="142">
        <f>G8*1.1</f>
        <v>5989500.0000000009</v>
      </c>
      <c r="P14" s="143"/>
      <c r="Q14" s="141"/>
      <c r="R14" s="142"/>
      <c r="S14" s="142"/>
      <c r="T14" s="142"/>
      <c r="U14" s="142"/>
      <c r="V14" s="142"/>
      <c r="W14" s="144"/>
    </row>
    <row r="15" spans="1:24" ht="31.5">
      <c r="A15" s="145"/>
      <c r="B15" s="146" t="s">
        <v>87</v>
      </c>
      <c r="C15" s="146"/>
      <c r="D15" s="146"/>
      <c r="E15" s="146"/>
      <c r="F15" s="724">
        <f>F14</f>
        <v>0</v>
      </c>
      <c r="G15" s="727"/>
      <c r="H15" s="125" t="s">
        <v>86</v>
      </c>
      <c r="I15" s="147"/>
      <c r="J15" s="147"/>
      <c r="K15" s="148"/>
      <c r="L15" s="76"/>
      <c r="M15" s="77"/>
      <c r="N15" s="149"/>
      <c r="O15" s="149"/>
      <c r="P15" s="150"/>
      <c r="Q15" s="151"/>
      <c r="R15" s="151"/>
      <c r="S15" s="151"/>
      <c r="T15" s="151"/>
      <c r="U15" s="151"/>
      <c r="V15" s="151"/>
      <c r="W15" s="151"/>
    </row>
    <row r="16" spans="1:24" ht="31.5">
      <c r="A16" s="145"/>
      <c r="B16" s="728" t="s">
        <v>88</v>
      </c>
      <c r="C16" s="729"/>
      <c r="D16" s="729"/>
      <c r="E16" s="729"/>
      <c r="F16" s="729"/>
      <c r="G16" s="729"/>
      <c r="H16" s="729"/>
      <c r="I16" s="152"/>
      <c r="J16" s="152"/>
      <c r="K16" s="152"/>
      <c r="L16" s="152"/>
      <c r="M16" s="77"/>
      <c r="N16" s="153"/>
      <c r="O16" s="149"/>
      <c r="P16" s="154"/>
      <c r="Q16" s="155"/>
      <c r="R16" s="155"/>
      <c r="S16" s="155"/>
      <c r="T16" s="155"/>
      <c r="U16" s="155"/>
      <c r="V16" s="155"/>
      <c r="W16" s="155"/>
    </row>
    <row r="17" spans="1:23" ht="31.5">
      <c r="A17" s="145"/>
      <c r="B17" s="156"/>
      <c r="C17" s="157"/>
      <c r="D17" s="157"/>
      <c r="E17" s="730" t="s">
        <v>89</v>
      </c>
      <c r="F17" s="730"/>
      <c r="G17" s="730"/>
      <c r="H17" s="730"/>
      <c r="I17" s="730"/>
      <c r="J17" s="730"/>
      <c r="K17" s="730"/>
      <c r="L17" s="158"/>
      <c r="M17" s="77"/>
      <c r="N17" s="159"/>
      <c r="O17" s="160"/>
      <c r="P17" s="161"/>
      <c r="Q17" s="162"/>
      <c r="R17" s="163"/>
      <c r="S17" s="163"/>
      <c r="T17" s="163"/>
      <c r="U17" s="163"/>
      <c r="V17" s="163"/>
      <c r="W17" s="163"/>
    </row>
    <row r="18" spans="1:23" ht="31.5">
      <c r="A18" s="145"/>
      <c r="B18" s="156"/>
      <c r="C18" s="157"/>
      <c r="D18" s="164"/>
      <c r="E18" s="731" t="s">
        <v>90</v>
      </c>
      <c r="F18" s="731"/>
      <c r="G18" s="731"/>
      <c r="H18" s="731"/>
      <c r="I18" s="731"/>
      <c r="J18" s="731"/>
      <c r="K18" s="731"/>
      <c r="L18" s="164"/>
      <c r="M18" s="77"/>
      <c r="N18" s="159"/>
      <c r="O18" s="160"/>
      <c r="P18" s="161"/>
      <c r="Q18" s="162"/>
      <c r="R18" s="163"/>
      <c r="S18" s="163"/>
      <c r="T18" s="163"/>
      <c r="U18" s="163"/>
      <c r="V18" s="163"/>
      <c r="W18" s="163"/>
    </row>
    <row r="19" spans="1:23" ht="31.5">
      <c r="A19" s="145"/>
      <c r="B19" s="732" t="s">
        <v>91</v>
      </c>
      <c r="C19" s="732"/>
      <c r="D19" s="732"/>
      <c r="E19" s="725" t="s">
        <v>92</v>
      </c>
      <c r="F19" s="725"/>
      <c r="G19" s="725"/>
      <c r="H19" s="725"/>
      <c r="I19" s="725"/>
      <c r="J19" s="725"/>
      <c r="K19" s="725"/>
      <c r="L19" s="165"/>
      <c r="M19" s="77"/>
      <c r="N19" s="159"/>
      <c r="O19" s="160"/>
      <c r="P19" s="161"/>
      <c r="Q19" s="162"/>
      <c r="R19" s="163"/>
      <c r="S19" s="163"/>
      <c r="T19" s="163"/>
      <c r="U19" s="163"/>
      <c r="V19" s="163"/>
      <c r="W19" s="163"/>
    </row>
    <row r="20" spans="1:23" ht="31.5">
      <c r="A20" s="145"/>
      <c r="B20" s="166"/>
      <c r="C20" s="167"/>
      <c r="D20" s="167"/>
      <c r="E20" s="168"/>
      <c r="F20" s="725"/>
      <c r="G20" s="725"/>
      <c r="H20" s="725"/>
      <c r="I20" s="725"/>
      <c r="J20" s="725"/>
      <c r="K20" s="725"/>
      <c r="L20" s="725"/>
      <c r="M20" s="77"/>
      <c r="N20" s="159"/>
      <c r="O20" s="160"/>
      <c r="P20" s="161"/>
      <c r="Q20" s="162"/>
      <c r="R20" s="163"/>
      <c r="S20" s="163"/>
      <c r="T20" s="163"/>
      <c r="U20" s="163"/>
      <c r="V20" s="163"/>
      <c r="W20" s="163"/>
    </row>
    <row r="21" spans="1:23" ht="31.5">
      <c r="A21" s="145"/>
      <c r="B21" s="166"/>
      <c r="C21" s="167"/>
      <c r="D21" s="167"/>
      <c r="E21" s="168"/>
      <c r="F21" s="169"/>
      <c r="G21" s="169"/>
      <c r="H21" s="169"/>
      <c r="I21" s="169"/>
      <c r="J21" s="169"/>
      <c r="K21" s="169"/>
      <c r="L21" s="169"/>
      <c r="M21" s="77"/>
      <c r="N21" s="159"/>
      <c r="O21" s="160"/>
      <c r="P21" s="161"/>
      <c r="Q21" s="162"/>
      <c r="R21" s="163"/>
      <c r="S21" s="163"/>
      <c r="T21" s="163"/>
      <c r="U21" s="163"/>
      <c r="V21" s="163"/>
      <c r="W21" s="163"/>
    </row>
    <row r="22" spans="1:23" ht="31.5">
      <c r="A22" s="145"/>
      <c r="B22" s="166"/>
      <c r="C22" s="167"/>
      <c r="D22" s="167"/>
      <c r="E22" s="170"/>
      <c r="F22" s="170"/>
      <c r="G22" s="170"/>
      <c r="H22" s="170"/>
      <c r="I22" s="170"/>
      <c r="J22" s="170"/>
      <c r="K22" s="170"/>
      <c r="L22" s="170"/>
      <c r="M22" s="77"/>
      <c r="N22" s="159"/>
      <c r="O22" s="160"/>
      <c r="P22" s="171"/>
      <c r="Q22" s="163"/>
      <c r="R22" s="163"/>
      <c r="S22" s="163"/>
      <c r="T22" s="163"/>
      <c r="U22" s="163"/>
      <c r="V22" s="163"/>
      <c r="W22" s="163"/>
    </row>
    <row r="23" spans="1:23" ht="31.5">
      <c r="A23" s="145"/>
      <c r="B23" s="707" t="s">
        <v>93</v>
      </c>
      <c r="C23" s="707"/>
      <c r="D23" s="707"/>
      <c r="E23" s="726" t="s">
        <v>94</v>
      </c>
      <c r="F23" s="726"/>
      <c r="G23" s="726"/>
      <c r="H23" s="726"/>
      <c r="I23" s="726"/>
      <c r="J23" s="726"/>
      <c r="K23" s="726"/>
      <c r="L23" s="172"/>
      <c r="M23" s="77"/>
      <c r="N23" s="159"/>
      <c r="O23" s="160"/>
      <c r="P23" s="171"/>
      <c r="Q23" s="163"/>
      <c r="R23" s="163"/>
      <c r="S23" s="163"/>
      <c r="T23" s="163"/>
      <c r="U23" s="163"/>
      <c r="V23" s="163"/>
      <c r="W23" s="163"/>
    </row>
    <row r="24" spans="1:23" ht="22.5">
      <c r="M24" s="77"/>
    </row>
  </sheetData>
  <mergeCells count="23">
    <mergeCell ref="F20:L20"/>
    <mergeCell ref="B23:D23"/>
    <mergeCell ref="E23:K23"/>
    <mergeCell ref="F15:G15"/>
    <mergeCell ref="B16:H16"/>
    <mergeCell ref="E17:K17"/>
    <mergeCell ref="E18:K18"/>
    <mergeCell ref="B19:D19"/>
    <mergeCell ref="E19:K19"/>
    <mergeCell ref="B9:E9"/>
    <mergeCell ref="B11:I11"/>
    <mergeCell ref="B12:F12"/>
    <mergeCell ref="B13:F13"/>
    <mergeCell ref="B14:D14"/>
    <mergeCell ref="F14:G14"/>
    <mergeCell ref="A1:K1"/>
    <mergeCell ref="A2:K2"/>
    <mergeCell ref="N3:X3"/>
    <mergeCell ref="A7:A8"/>
    <mergeCell ref="B7:B8"/>
    <mergeCell ref="J7:J8"/>
    <mergeCell ref="K7:K8"/>
    <mergeCell ref="I7:I8"/>
  </mergeCells>
  <pageMargins left="0.11811023622047245" right="0.11811023622047245" top="0.11811023622047245" bottom="0.11811023622047245" header="0" footer="0"/>
  <pageSetup paperSize="9" scale="63" orientation="landscape" r:id="rId1"/>
  <rowBreaks count="1" manualBreakCount="1">
    <brk id="1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Phương án</vt:lpstr>
      <vt:lpstr>BTH</vt:lpstr>
      <vt:lpstr>Sheet1</vt:lpstr>
      <vt:lpstr>'Phương án'!Print_Area</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 Nguyen Huy (BDN)</dc:creator>
  <cp:lastModifiedBy>Trang</cp:lastModifiedBy>
  <cp:lastPrinted>2026-10-15T07:12:22Z</cp:lastPrinted>
  <dcterms:created xsi:type="dcterms:W3CDTF">2026-03-31T02:47:41Z</dcterms:created>
  <dcterms:modified xsi:type="dcterms:W3CDTF">2026-10-15T07:37:56Z</dcterms:modified>
</cp:coreProperties>
</file>